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C:\Users\IRMISCH\Desktop\consulting Financing Transition Lead\work\MRV\"/>
    </mc:Choice>
  </mc:AlternateContent>
  <xr:revisionPtr revIDLastSave="0" documentId="13_ncr:1_{3F365BB7-B5E2-48CB-B2DE-E9DE12EE7A68}" xr6:coauthVersionLast="47" xr6:coauthVersionMax="47" xr10:uidLastSave="{00000000-0000-0000-0000-000000000000}"/>
  <bookViews>
    <workbookView xWindow="2850" yWindow="2670" windowWidth="15950" windowHeight="8520" tabRatio="708" firstSheet="1" activeTab="6" xr2:uid="{00000000-000D-0000-FFFF-FFFF00000000}"/>
  </bookViews>
  <sheets>
    <sheet name="Instructions" sheetId="30" r:id="rId1"/>
    <sheet name="Member Pledge Details" sheetId="1" r:id="rId2"/>
    <sheet name="AUM &amp; GHG Emissions (Mandatory)" sheetId="5" state="hidden" r:id="rId3"/>
    <sheet name="Subportfolio" sheetId="6" state="hidden" r:id="rId4"/>
    <sheet name="Sector" sheetId="9" state="hidden" r:id="rId5"/>
    <sheet name="Engagement (Mandatory)" sheetId="8" state="hidden" r:id="rId6"/>
    <sheet name="CSI reporting(mandatory)" sheetId="19" r:id="rId7"/>
    <sheet name="CSI target reporting(optional)" sheetId="32" r:id="rId8"/>
    <sheet name="Checkbox" sheetId="31" state="hidden" r:id="rId9"/>
    <sheet name="Dropdowns" sheetId="4" state="hidden" r:id="rId10"/>
  </sheets>
  <externalReferences>
    <externalReference r:id="rId11"/>
  </externalReferences>
  <definedNames>
    <definedName name="_xlnm._FilterDatabase" localSheetId="9" hidden="1">Dropdowns!$A$1:$Y$86</definedName>
    <definedName name="Add_Q">#REF!</definedName>
    <definedName name="Agr_chm_tex" localSheetId="6">[1]Dropdowns!$P$2:$P$3</definedName>
    <definedName name="Agr_chm_tex" localSheetId="7">[1]Dropdowns!$P$2:$P$3</definedName>
    <definedName name="Agr_chm_tex">#REF!</definedName>
    <definedName name="Alm" localSheetId="6">[1]Dropdowns!$O$2:$O$3</definedName>
    <definedName name="Alm" localSheetId="7">[1]Dropdowns!$O$2:$O$3</definedName>
    <definedName name="Alm">#REF!</definedName>
    <definedName name="Base_Year" localSheetId="6">[1]Dropdowns!$D$2:$D$7</definedName>
    <definedName name="Base_Year" localSheetId="7">[1]Dropdowns!$D$2:$D$7</definedName>
    <definedName name="Base_Year">#REF!</definedName>
    <definedName name="Cement" localSheetId="6">[1]Dropdowns!$L$2:$L$5</definedName>
    <definedName name="Cement" localSheetId="7">[1]Dropdowns!$L$2:$L$5</definedName>
    <definedName name="Cement">#REF!</definedName>
    <definedName name="Cmb_metric" localSheetId="6">[1]Dropdowns!$I$2:$I$4</definedName>
    <definedName name="Cmb_metric" localSheetId="7">[1]Dropdowns!$I$2:$I$4</definedName>
    <definedName name="Cmb_metric">#REF!</definedName>
    <definedName name="Co_Uti" localSheetId="6">[1]Dropdowns!$J$2:$J$3</definedName>
    <definedName name="Co_Uti" localSheetId="7">[1]Dropdowns!$J$2:$J$3</definedName>
    <definedName name="Co_Uti">#REF!</definedName>
    <definedName name="Cons" localSheetId="6">[1]Dropdowns!$Q$2:$Q$3</definedName>
    <definedName name="Cons" localSheetId="7">[1]Dropdowns!$Q$2:$Q$3</definedName>
    <definedName name="Cons">#REF!</definedName>
    <definedName name="Infra">#REF!</definedName>
    <definedName name="Members" localSheetId="6">[1]Dropdowns!$A$2:$A$70</definedName>
    <definedName name="Members" localSheetId="7">[1]Dropdowns!$A$2:$A$70</definedName>
    <definedName name="Members">#REF!</definedName>
    <definedName name="Metric" localSheetId="6">[1]Dropdowns!$G$2:$G$10</definedName>
    <definedName name="Metric" localSheetId="7">[1]Dropdowns!$G$2:$G$10</definedName>
    <definedName name="Metric">#REF!</definedName>
    <definedName name="mnd_1">#REF!</definedName>
    <definedName name="mnd_2">#REF!</definedName>
    <definedName name="mnd_3">#REF!</definedName>
    <definedName name="mnd_4">#REF!</definedName>
    <definedName name="mnd_5">#REF!</definedName>
    <definedName name="mnd_6">#REF!</definedName>
    <definedName name="mnd_7">#REF!</definedName>
    <definedName name="mnd_8">#REF!</definedName>
    <definedName name="O_G" localSheetId="6">[1]Dropdowns!$K$2:$K$3</definedName>
    <definedName name="O_G" localSheetId="7">[1]Dropdowns!$K$2:$K$3</definedName>
    <definedName name="O_G">#REF!</definedName>
    <definedName name="Percentages" localSheetId="6">[1]Dropdowns!$S$2:$S$51</definedName>
    <definedName name="Percentages" localSheetId="7">[1]Dropdowns!$S$2:$S$51</definedName>
    <definedName name="Percentages">#REF!</definedName>
    <definedName name="RE_Metric" localSheetId="6">[1]Dropdowns!$H$2:$H$4</definedName>
    <definedName name="RE_Metric" localSheetId="7">[1]Dropdowns!$H$2:$H$4</definedName>
    <definedName name="RE_Metric">#REF!</definedName>
    <definedName name="Regions" localSheetId="6">[1]Dropdowns!$B$2:$B$7</definedName>
    <definedName name="Regions" localSheetId="7">[1]Dropdowns!$B$2:$B$7</definedName>
    <definedName name="Regions">#REF!</definedName>
    <definedName name="Steel" localSheetId="6">[1]Dropdowns!$M$2:$M$3</definedName>
    <definedName name="Steel" localSheetId="7">[1]Dropdowns!$M$2:$M$3</definedName>
    <definedName name="Steel">#REF!</definedName>
    <definedName name="Target_Year" localSheetId="6">[1]Dropdowns!$E$2:$E$3</definedName>
    <definedName name="Target_Year" localSheetId="7">[1]Dropdowns!$E$2:$E$3</definedName>
    <definedName name="Target_Year">#REF!</definedName>
    <definedName name="Tran" localSheetId="6">[1]Dropdowns!$N$2:$N$5</definedName>
    <definedName name="Tran" localSheetId="7">[1]Dropdowns!$N$2:$N$5</definedName>
    <definedName name="Tran">#REF!</definedName>
    <definedName name="Water" localSheetId="6">[1]Dropdowns!$R$2:$R$3</definedName>
    <definedName name="Water" localSheetId="7">[1]Dropdowns!$R$2:$R$3</definedName>
    <definedName name="Water">#REF!</definedName>
    <definedName name="Y_N" localSheetId="6">[1]Dropdowns!$F$2:$F$3</definedName>
    <definedName name="Y_N" localSheetId="7">[1]Dropdowns!$F$2:$F$3</definedName>
    <definedName name="Y_N">#REF!</definedName>
    <definedName name="Year_Joined" localSheetId="6">[1]Dropdowns!$C$2:$C$4</definedName>
    <definedName name="Year_Joined" localSheetId="7">[1]Dropdowns!$C$2:$C$4</definedName>
    <definedName name="Year_Joined">#REF!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8" i="19" l="1"/>
  <c r="Z19" i="19"/>
  <c r="C18" i="19"/>
  <c r="Z23" i="19"/>
  <c r="Y18" i="19"/>
  <c r="X18" i="19"/>
  <c r="W18" i="19"/>
  <c r="V18" i="19"/>
  <c r="P18" i="19"/>
  <c r="L18" i="19"/>
  <c r="K18" i="19"/>
  <c r="J18" i="19"/>
  <c r="I18" i="19"/>
  <c r="H18" i="19"/>
  <c r="G18" i="19"/>
  <c r="F18" i="19"/>
  <c r="E18" i="19"/>
  <c r="Z18" i="19" l="1"/>
  <c r="Z22" i="19" s="1"/>
  <c r="E40" i="31"/>
  <c r="E39" i="31"/>
  <c r="E17" i="31"/>
  <c r="E18" i="31"/>
  <c r="E19" i="31"/>
  <c r="E21" i="31"/>
  <c r="P2" i="4"/>
  <c r="E41" i="31"/>
  <c r="D19" i="31"/>
  <c r="C31" i="1"/>
  <c r="N2" i="4"/>
  <c r="B42" i="1" l="1"/>
  <c r="AB43" i="1"/>
  <c r="AB44" i="1"/>
  <c r="AB45" i="1"/>
  <c r="AB46" i="1"/>
  <c r="AB47" i="1"/>
  <c r="AB48" i="1"/>
  <c r="AB49" i="1"/>
  <c r="AB50" i="1"/>
  <c r="AB51" i="1"/>
  <c r="AB52" i="1"/>
  <c r="AB53" i="1"/>
  <c r="AB54" i="1"/>
  <c r="AB55" i="1"/>
  <c r="AB56" i="1"/>
  <c r="AB41" i="1"/>
  <c r="AB42" i="1"/>
  <c r="AB40" i="1"/>
  <c r="AA41" i="1"/>
  <c r="AA42" i="1"/>
  <c r="AA43" i="1"/>
  <c r="AA44" i="1"/>
  <c r="B35" i="1"/>
  <c r="K2" i="4" l="1"/>
  <c r="Z3" i="4"/>
  <c r="N3" i="4"/>
  <c r="L7" i="4"/>
  <c r="M6" i="4"/>
  <c r="M5" i="4"/>
  <c r="M3" i="4"/>
  <c r="M2" i="4"/>
  <c r="P5" i="4"/>
  <c r="P4" i="4"/>
  <c r="P3" i="4"/>
  <c r="E63" i="31"/>
  <c r="E62" i="31"/>
  <c r="L8" i="8"/>
  <c r="M8" i="8"/>
  <c r="L9" i="8"/>
  <c r="M9" i="8"/>
  <c r="L10" i="8"/>
  <c r="M10" i="8"/>
  <c r="L11" i="8"/>
  <c r="M11" i="8"/>
  <c r="L12" i="8"/>
  <c r="M12" i="8"/>
  <c r="L13" i="8"/>
  <c r="M13" i="8"/>
  <c r="L14" i="8"/>
  <c r="M14" i="8"/>
  <c r="L15" i="8"/>
  <c r="M15" i="8"/>
  <c r="L16" i="8"/>
  <c r="M16" i="8"/>
  <c r="M7" i="8"/>
  <c r="L7" i="8"/>
  <c r="E59" i="31"/>
  <c r="E58" i="31"/>
  <c r="E57" i="31"/>
  <c r="E60" i="31" l="1"/>
  <c r="E35" i="31"/>
  <c r="E34" i="31"/>
  <c r="E33" i="31"/>
  <c r="E32" i="31"/>
  <c r="E31" i="31"/>
  <c r="G8" i="5"/>
  <c r="G9" i="5"/>
  <c r="G10" i="5"/>
  <c r="G11" i="5"/>
  <c r="G12" i="5"/>
  <c r="G13" i="5"/>
  <c r="G14" i="5"/>
  <c r="G15" i="5"/>
  <c r="G16" i="5"/>
  <c r="G17" i="5"/>
  <c r="G18" i="5"/>
  <c r="G19" i="5"/>
  <c r="G20" i="5"/>
  <c r="G21" i="5"/>
  <c r="G22" i="5"/>
  <c r="G23" i="5"/>
  <c r="G24" i="5"/>
  <c r="G25" i="5"/>
  <c r="G7" i="5"/>
  <c r="H6" i="8"/>
  <c r="G6" i="8"/>
  <c r="J4" i="5"/>
  <c r="G6" i="5"/>
  <c r="AS15" i="1"/>
  <c r="AB20" i="1"/>
  <c r="AA20" i="1"/>
  <c r="D55" i="31" l="1"/>
  <c r="E55" i="31" s="1"/>
  <c r="E4" i="9"/>
  <c r="D46" i="31"/>
  <c r="E46" i="31" s="1"/>
  <c r="D38" i="31"/>
  <c r="E38" i="31" s="1"/>
  <c r="D45" i="31"/>
  <c r="E45" i="31" s="1"/>
  <c r="D49" i="31"/>
  <c r="E49" i="31" s="1"/>
  <c r="D48" i="31"/>
  <c r="E48" i="31" s="1"/>
  <c r="D42" i="31"/>
  <c r="E42" i="31" s="1"/>
  <c r="D50" i="31"/>
  <c r="E50" i="31" s="1"/>
  <c r="D51" i="31"/>
  <c r="E51" i="31" s="1"/>
  <c r="D54" i="31"/>
  <c r="E54" i="31" s="1"/>
  <c r="D43" i="31"/>
  <c r="E43" i="31" s="1"/>
  <c r="D44" i="31"/>
  <c r="E44" i="31" s="1"/>
  <c r="D52" i="31"/>
  <c r="E52" i="31" s="1"/>
  <c r="D53" i="31"/>
  <c r="E53" i="31" s="1"/>
  <c r="D47" i="31"/>
  <c r="E47" i="31" s="1"/>
  <c r="E37" i="31"/>
  <c r="E30" i="31" l="1"/>
  <c r="AA4" i="1"/>
  <c r="AB4" i="1"/>
  <c r="AB5" i="1"/>
  <c r="AA6" i="1"/>
  <c r="AB6" i="1"/>
  <c r="AA7" i="1"/>
  <c r="AB7" i="1"/>
  <c r="AA8" i="1"/>
  <c r="AB8" i="1"/>
  <c r="AA9" i="1"/>
  <c r="AB9" i="1"/>
  <c r="AA10" i="1"/>
  <c r="AB10" i="1"/>
  <c r="AA11" i="1"/>
  <c r="D23" i="31" s="1"/>
  <c r="E23" i="31" s="1"/>
  <c r="AB11" i="1"/>
  <c r="AA12" i="1"/>
  <c r="AB12" i="1"/>
  <c r="AA13" i="1"/>
  <c r="AB13" i="1"/>
  <c r="AA14" i="1"/>
  <c r="AB14" i="1"/>
  <c r="AA15" i="1"/>
  <c r="AB15" i="1"/>
  <c r="AA16" i="1"/>
  <c r="AB16" i="1"/>
  <c r="AA17" i="1"/>
  <c r="AB17" i="1"/>
  <c r="AA18" i="1"/>
  <c r="AB18" i="1"/>
  <c r="AA19" i="1"/>
  <c r="E9" i="31" s="1"/>
  <c r="AB19" i="1"/>
  <c r="AA21" i="1"/>
  <c r="C3" i="32" s="1"/>
  <c r="AB21" i="1"/>
  <c r="AA22" i="1"/>
  <c r="AB22" i="1"/>
  <c r="AA23" i="1"/>
  <c r="AB23" i="1"/>
  <c r="AA24" i="1"/>
  <c r="AB24" i="1"/>
  <c r="AA25" i="1"/>
  <c r="E11" i="31" s="1"/>
  <c r="AB25" i="1"/>
  <c r="AA26" i="1"/>
  <c r="E12" i="31" s="1"/>
  <c r="AB26" i="1"/>
  <c r="AA27" i="1"/>
  <c r="AB27" i="1"/>
  <c r="AA28" i="1"/>
  <c r="AB28" i="1"/>
  <c r="AA29" i="1"/>
  <c r="AB29" i="1"/>
  <c r="AA30" i="1"/>
  <c r="AB30" i="1"/>
  <c r="AB31" i="1"/>
  <c r="AA32" i="1"/>
  <c r="AB32" i="1"/>
  <c r="AA33" i="1"/>
  <c r="AB33" i="1"/>
  <c r="AA34" i="1"/>
  <c r="AB34" i="1"/>
  <c r="AA35" i="1"/>
  <c r="AB35" i="1"/>
  <c r="AA36" i="1"/>
  <c r="AB36" i="1"/>
  <c r="AA37" i="1"/>
  <c r="AB37" i="1"/>
  <c r="AA38" i="1"/>
  <c r="AB38" i="1"/>
  <c r="AA39" i="1"/>
  <c r="AB39" i="1"/>
  <c r="AA45" i="1"/>
  <c r="AA46" i="1"/>
  <c r="AA48" i="1"/>
  <c r="AA49" i="1"/>
  <c r="AA50" i="1"/>
  <c r="E14" i="31" s="1"/>
  <c r="AA51" i="1"/>
  <c r="E15" i="31" s="1"/>
  <c r="AA52" i="1"/>
  <c r="AA53" i="1"/>
  <c r="AA54" i="1"/>
  <c r="AA55" i="1"/>
  <c r="AA56" i="1"/>
  <c r="AB3" i="1"/>
  <c r="AA3" i="1"/>
  <c r="E13" i="31" l="1"/>
  <c r="E8" i="31"/>
  <c r="D22" i="31"/>
  <c r="E22" i="31" s="1"/>
  <c r="D24" i="31"/>
  <c r="E24" i="31" s="1"/>
  <c r="D25" i="31"/>
  <c r="E25" i="31" s="1"/>
  <c r="D26" i="31"/>
  <c r="E26" i="31" s="1"/>
  <c r="D20" i="31"/>
  <c r="E20" i="31" s="1"/>
  <c r="D27" i="31"/>
  <c r="E27" i="31" s="1"/>
  <c r="D28" i="31"/>
  <c r="E28" i="31" s="1"/>
  <c r="E10" i="31"/>
  <c r="D34" i="31"/>
  <c r="D33" i="31"/>
  <c r="D32" i="31"/>
  <c r="D31" i="31"/>
  <c r="D35" i="31"/>
  <c r="E4" i="6"/>
  <c r="L4" i="9"/>
  <c r="Z10" i="19"/>
  <c r="E5" i="31" l="1"/>
  <c r="G5" i="31" s="1"/>
  <c r="AH22" i="9"/>
  <c r="AH23" i="9"/>
  <c r="AH24" i="9"/>
  <c r="AH25" i="9"/>
  <c r="AH26" i="9"/>
  <c r="AH8" i="9"/>
  <c r="AH9" i="9"/>
  <c r="AH10" i="9"/>
  <c r="AH11" i="9"/>
  <c r="AH12" i="9"/>
  <c r="AH13" i="9"/>
  <c r="AH14" i="9"/>
  <c r="AH15" i="9"/>
  <c r="AH16" i="9"/>
  <c r="AH17" i="9"/>
  <c r="AH18" i="9"/>
  <c r="AH19" i="9"/>
  <c r="AH20" i="9"/>
  <c r="AH21" i="9"/>
  <c r="AH7" i="9"/>
  <c r="N27" i="6" l="1"/>
  <c r="N26" i="6"/>
  <c r="N25" i="6"/>
  <c r="E8" i="6" l="1"/>
  <c r="N8" i="6" s="1"/>
  <c r="E11" i="6"/>
  <c r="N11" i="6" s="1"/>
  <c r="E12" i="6"/>
  <c r="N12" i="6" s="1"/>
  <c r="E13" i="6"/>
  <c r="N13" i="6" s="1"/>
  <c r="E14" i="6"/>
  <c r="N14" i="6" s="1"/>
  <c r="E15" i="6"/>
  <c r="N15" i="6" s="1"/>
  <c r="E16" i="6"/>
  <c r="N16" i="6" s="1"/>
  <c r="E17" i="6"/>
  <c r="N17" i="6" s="1"/>
  <c r="E18" i="6"/>
  <c r="N18" i="6" s="1"/>
  <c r="E19" i="6"/>
  <c r="N19" i="6" s="1"/>
  <c r="E20" i="6"/>
  <c r="N20" i="6" s="1"/>
  <c r="E21" i="6"/>
  <c r="N21" i="6" s="1"/>
  <c r="E22" i="6"/>
  <c r="N22" i="6" s="1"/>
  <c r="E23" i="6"/>
  <c r="N23" i="6" s="1"/>
  <c r="E24" i="6"/>
  <c r="N24" i="6" s="1"/>
  <c r="E6" i="6"/>
  <c r="N6" i="6" s="1"/>
  <c r="N7" i="6"/>
  <c r="E9" i="6"/>
  <c r="N9" i="6" s="1"/>
  <c r="E10" i="6"/>
  <c r="N10" i="6" s="1"/>
  <c r="AS17" i="1" l="1"/>
  <c r="AS16" i="1"/>
  <c r="C47" i="1"/>
  <c r="AA47" i="1" s="1"/>
  <c r="AP4" i="5"/>
  <c r="U4" i="5"/>
  <c r="W5" i="9"/>
  <c r="L5" i="9"/>
  <c r="B17" i="1" l="1"/>
  <c r="AS14" i="1"/>
  <c r="B48" i="1"/>
  <c r="AA31" i="1"/>
  <c r="B26" i="1"/>
  <c r="C5" i="1"/>
  <c r="AF4" i="5"/>
  <c r="AA5" i="1" l="1"/>
  <c r="B2" i="5" l="1"/>
  <c r="B2" i="8"/>
  <c r="B2" i="9"/>
  <c r="B2" i="6"/>
  <c r="Z20" i="19" l="1"/>
  <c r="Z17" i="19"/>
  <c r="Z16" i="19"/>
  <c r="Z15" i="19"/>
  <c r="Z14" i="19"/>
  <c r="Z13" i="19"/>
  <c r="Z12" i="19"/>
  <c r="Z11" i="19"/>
  <c r="E64" i="31" l="1"/>
  <c r="C4" i="5"/>
  <c r="C40" i="1" l="1"/>
  <c r="AA40" i="1" s="1"/>
  <c r="D41" i="31"/>
  <c r="D40" i="31" l="1"/>
  <c r="D39"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Shahin Kazemzadeh</author>
    <author>Shahin</author>
  </authors>
  <commentList>
    <comment ref="C11" authorId="0" shapeId="0" xr:uid="{3945184F-352B-4773-B475-35759DE6A451}">
      <text>
        <r>
          <rPr>
            <sz val="9"/>
            <color indexed="81"/>
            <rFont val="Tahoma"/>
            <family val="2"/>
          </rPr>
          <t xml:space="preserve">If you do not set a subportfolio target then this base year will be used for the GHG Emissions report.
If you set a subportfolio target then "Base Year" for each asset class in the next tab (Range I5:I25 in AUM &amp; GHG Emission) will be used.
</t>
        </r>
        <r>
          <rPr>
            <b/>
            <sz val="9"/>
            <color indexed="81"/>
            <rFont val="Tahoma"/>
            <family val="2"/>
          </rPr>
          <t xml:space="preserve">
</t>
        </r>
      </text>
    </comment>
    <comment ref="C12" authorId="1" shapeId="0" xr:uid="{A022E3C8-1C62-4982-B6C5-F63FBEA7A48C}">
      <text>
        <r>
          <rPr>
            <sz val="9"/>
            <color indexed="81"/>
            <rFont val="Tahoma"/>
            <family val="2"/>
          </rPr>
          <t xml:space="preserve">
2025 is Year End of 2024
2030 is Year End of 2029</t>
        </r>
      </text>
    </comment>
    <comment ref="C14" authorId="0" shapeId="0" xr:uid="{98DD2F25-1938-42CE-BBB9-412B8A20DDF4}">
      <text>
        <r>
          <rPr>
            <b/>
            <sz val="9"/>
            <color indexed="81"/>
            <rFont val="Tahoma"/>
            <family val="2"/>
          </rPr>
          <t>metric tonnes carbon dioxide (equivalent)</t>
        </r>
      </text>
    </comment>
    <comment ref="C21" authorId="0" shapeId="0" xr:uid="{8B3D0B16-17CE-45C6-949C-13112A1998F3}">
      <text>
        <r>
          <rPr>
            <sz val="9"/>
            <color indexed="81"/>
            <rFont val="Tahoma"/>
            <family val="2"/>
          </rPr>
          <t xml:space="preserve">
Reporting on climate solution is optional for this reporting period but will become mandatory from next year on, aligned with TSP V3. Please note that target setting will stay optional.
</t>
        </r>
      </text>
    </comment>
    <comment ref="C22" authorId="0" shapeId="0" xr:uid="{D55492B7-16F3-484B-8DC0-17C453F736FF}">
      <text>
        <r>
          <rPr>
            <sz val="9"/>
            <color rgb="FF000000"/>
            <rFont val="Tahoma"/>
            <family val="2"/>
          </rPr>
          <t xml:space="preserve">If No then "Base Year for Target" (Cell C11 in Member Pledge Details) will be used for the GHG Emissions report,
If Yes then "Base Year" for each asset class (Range I5:I25 in AUM &amp; GHG Emission) will be used.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Shahin</author>
    <author>Shahin Kazemzadeh</author>
  </authors>
  <commentList>
    <comment ref="E4" authorId="0" shapeId="0" xr:uid="{3410CC95-1EE6-42F9-BED0-C13D96267A1D}">
      <text>
        <r>
          <rPr>
            <sz val="9"/>
            <color indexed="81"/>
            <rFont val="Tahoma"/>
            <family val="2"/>
          </rPr>
          <t xml:space="preserve">
Please provide the total AUM and AUM split of your whole organisation</t>
        </r>
      </text>
    </comment>
    <comment ref="H5" authorId="1" shapeId="0" xr:uid="{585E447D-9B66-4544-8DDE-7A39A56B96D4}">
      <text>
        <r>
          <rPr>
            <sz val="9"/>
            <color indexed="81"/>
            <rFont val="Tahoma"/>
            <family val="2"/>
          </rPr>
          <t xml:space="preserve">If your coverage is not 100% please explain
</t>
        </r>
      </text>
    </comment>
    <comment ref="E6" authorId="0" shapeId="0" xr:uid="{376544BD-C918-4463-BE89-A1D6A3D262B8}">
      <text>
        <r>
          <rPr>
            <sz val="9"/>
            <color indexed="81"/>
            <rFont val="Tahoma"/>
            <family val="2"/>
          </rPr>
          <t xml:space="preserve">
Sum of all asset classes should be equal to "Total AUM"</t>
        </r>
      </text>
    </comment>
    <comment ref="J6" authorId="1" shapeId="0" xr:uid="{B53D4528-5D73-4B71-99C0-32A48A1F7318}">
      <text>
        <r>
          <rPr>
            <sz val="9"/>
            <color indexed="81"/>
            <rFont val="Tahoma"/>
            <family val="2"/>
          </rPr>
          <t>Please ensure you fill out each individual asset class where required. We recognise there may be some double counting in your calculation of your own total across the asset classes.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Jesica ANDREWS</author>
    <author>Shahin</author>
    <author>Shahin Kazemzadeh</author>
  </authors>
  <commentList>
    <comment ref="H5" authorId="0" shapeId="0" xr:uid="{F7A18DF1-1A90-4910-8349-3ED33C1DAC24}">
      <text>
        <r>
          <rPr>
            <sz val="9"/>
            <color indexed="81"/>
            <rFont val="Tahoma"/>
            <family val="2"/>
          </rPr>
          <t>If yes, we encourage you to report with Scope 3 emissions on prior tab.</t>
        </r>
      </text>
    </comment>
    <comment ref="I6" authorId="1" shapeId="0" xr:uid="{C588BFD4-14AA-403D-94D2-059F3A90E892}">
      <text>
        <r>
          <rPr>
            <sz val="9"/>
            <color indexed="81"/>
            <rFont val="Tahoma"/>
            <family val="2"/>
          </rPr>
          <t xml:space="preserve">
If "Others" please provide an explanation in the column "Explanation"</t>
        </r>
      </text>
    </comment>
    <comment ref="I7" authorId="1" shapeId="0" xr:uid="{D7400342-77E4-4E7E-945D-F7A7963A4A7F}">
      <text>
        <r>
          <rPr>
            <sz val="9"/>
            <color indexed="81"/>
            <rFont val="Tahoma"/>
            <family val="2"/>
          </rPr>
          <t xml:space="preserve">
If "Others" please provide an explanation in the column "Explanation"</t>
        </r>
      </text>
    </comment>
    <comment ref="I8" authorId="1" shapeId="0" xr:uid="{9FEC79A8-B2E7-490E-B531-DDBF360A66BE}">
      <text>
        <r>
          <rPr>
            <sz val="9"/>
            <color indexed="81"/>
            <rFont val="Tahoma"/>
            <family val="2"/>
          </rPr>
          <t xml:space="preserve">
If "Others" please provide an explanation in the column "Explanation"</t>
        </r>
      </text>
    </comment>
    <comment ref="I9" authorId="1" shapeId="0" xr:uid="{A0086465-EA8A-4189-869E-9DCCA3A8511B}">
      <text>
        <r>
          <rPr>
            <sz val="9"/>
            <color indexed="81"/>
            <rFont val="Tahoma"/>
            <family val="2"/>
          </rPr>
          <t xml:space="preserve">
If "Others" please provide an explanation in the column "Explanation"</t>
        </r>
      </text>
    </comment>
    <comment ref="I10" authorId="1" shapeId="0" xr:uid="{D7375FC3-56A6-478D-AE84-51F208006F83}">
      <text>
        <r>
          <rPr>
            <sz val="9"/>
            <color indexed="81"/>
            <rFont val="Tahoma"/>
            <family val="2"/>
          </rPr>
          <t xml:space="preserve">
If "Others" please provide an explanation in the column "Explanation"</t>
        </r>
      </text>
    </comment>
    <comment ref="I11" authorId="1" shapeId="0" xr:uid="{2A6C89BF-5AA7-46A0-96C0-42CDCD6FE3A3}">
      <text>
        <r>
          <rPr>
            <sz val="9"/>
            <color indexed="81"/>
            <rFont val="Tahoma"/>
            <family val="2"/>
          </rPr>
          <t xml:space="preserve">
If "Others" please provide an explanation in the column "Explanation"</t>
        </r>
      </text>
    </comment>
    <comment ref="I12" authorId="1" shapeId="0" xr:uid="{288DFB1C-C163-4AF3-BC36-1D7F586EE0DA}">
      <text>
        <r>
          <rPr>
            <sz val="9"/>
            <color indexed="81"/>
            <rFont val="Tahoma"/>
            <family val="2"/>
          </rPr>
          <t xml:space="preserve">
If "Others" please provide an explanation in the column "Explanation"</t>
        </r>
      </text>
    </comment>
    <comment ref="I13" authorId="1" shapeId="0" xr:uid="{463B28F0-4130-4286-8BE3-E8A00E7B9ED0}">
      <text>
        <r>
          <rPr>
            <sz val="9"/>
            <color indexed="81"/>
            <rFont val="Tahoma"/>
            <family val="2"/>
          </rPr>
          <t xml:space="preserve">
If "Others" please provide an explanation in the column "Explanation"</t>
        </r>
      </text>
    </comment>
    <comment ref="I14" authorId="1" shapeId="0" xr:uid="{7504EAB3-8E71-4123-9D9F-A162B8E3F1BB}">
      <text>
        <r>
          <rPr>
            <sz val="9"/>
            <color indexed="81"/>
            <rFont val="Tahoma"/>
            <family val="2"/>
          </rPr>
          <t xml:space="preserve">
If "Others" please provide an explanation in the column "Explanation"</t>
        </r>
      </text>
    </comment>
    <comment ref="I15" authorId="1" shapeId="0" xr:uid="{DB2D1592-6DF2-4DEA-A7CD-7F28A65FA8E5}">
      <text>
        <r>
          <rPr>
            <sz val="9"/>
            <color indexed="81"/>
            <rFont val="Tahoma"/>
            <family val="2"/>
          </rPr>
          <t xml:space="preserve">
If "Others" please provide an explanation in the column "Explanation"</t>
        </r>
      </text>
    </comment>
    <comment ref="I16" authorId="1" shapeId="0" xr:uid="{C6B41517-E749-470F-8FD7-128341D6F653}">
      <text>
        <r>
          <rPr>
            <sz val="9"/>
            <color indexed="81"/>
            <rFont val="Tahoma"/>
            <family val="2"/>
          </rPr>
          <t xml:space="preserve">
If "Others" please provide an explanation in the column "Explanation"</t>
        </r>
      </text>
    </comment>
    <comment ref="I17" authorId="1" shapeId="0" xr:uid="{84073F60-FD8C-411F-848A-B7DCD406361D}">
      <text>
        <r>
          <rPr>
            <sz val="9"/>
            <color indexed="81"/>
            <rFont val="Tahoma"/>
            <family val="2"/>
          </rPr>
          <t xml:space="preserve">
If "Others" please provide an explanation in the column "Explanation"</t>
        </r>
      </text>
    </comment>
    <comment ref="I18" authorId="1" shapeId="0" xr:uid="{295020DD-84EC-49E6-B010-A9457D06FA73}">
      <text>
        <r>
          <rPr>
            <sz val="9"/>
            <color indexed="81"/>
            <rFont val="Tahoma"/>
            <family val="2"/>
          </rPr>
          <t xml:space="preserve">
If "Others" please provide an explanation in the column "Explanation"</t>
        </r>
      </text>
    </comment>
    <comment ref="I19" authorId="1" shapeId="0" xr:uid="{5CE8B4FE-47CC-43F2-916E-D4A472473090}">
      <text>
        <r>
          <rPr>
            <sz val="9"/>
            <color indexed="81"/>
            <rFont val="Tahoma"/>
            <family val="2"/>
          </rPr>
          <t xml:space="preserve">
If "Others" please provide an explanation in the column "Explanation"</t>
        </r>
      </text>
    </comment>
    <comment ref="I20" authorId="1" shapeId="0" xr:uid="{C1BB4752-2F66-4EBC-A50D-D3CB161C3ACD}">
      <text>
        <r>
          <rPr>
            <sz val="9"/>
            <color indexed="81"/>
            <rFont val="Tahoma"/>
            <family val="2"/>
          </rPr>
          <t xml:space="preserve">
If "Others" please provide an explanation in the column "Explanation"</t>
        </r>
      </text>
    </comment>
    <comment ref="I21" authorId="1" shapeId="0" xr:uid="{306FFF09-04C3-4819-A73E-B2719D2A955B}">
      <text>
        <r>
          <rPr>
            <sz val="9"/>
            <color indexed="81"/>
            <rFont val="Tahoma"/>
            <family val="2"/>
          </rPr>
          <t xml:space="preserve">
If "Others" please provide an explanation in the column "Explanation"</t>
        </r>
      </text>
    </comment>
    <comment ref="I22" authorId="1" shapeId="0" xr:uid="{B670E540-2F5A-41EC-922F-4CC44F2DE886}">
      <text>
        <r>
          <rPr>
            <sz val="9"/>
            <color indexed="81"/>
            <rFont val="Tahoma"/>
            <family val="2"/>
          </rPr>
          <t xml:space="preserve">
If "Others" please provide an explanation in the column "Explanation"</t>
        </r>
      </text>
    </comment>
    <comment ref="I23" authorId="1" shapeId="0" xr:uid="{34C7E990-52D8-4D73-9745-EA1802DDA446}">
      <text>
        <r>
          <rPr>
            <sz val="9"/>
            <color indexed="81"/>
            <rFont val="Tahoma"/>
            <family val="2"/>
          </rPr>
          <t xml:space="preserve">
If "Others" please provide an explanation in the column "Explanation"</t>
        </r>
      </text>
    </comment>
    <comment ref="I24" authorId="1" shapeId="0" xr:uid="{4AC693BF-5E3D-4481-90D3-5A3F2C496CDC}">
      <text>
        <r>
          <rPr>
            <sz val="9"/>
            <color indexed="81"/>
            <rFont val="Tahoma"/>
            <family val="2"/>
          </rPr>
          <t xml:space="preserve">
If "Others" please provide an explanation in the column "Explanation"</t>
        </r>
      </text>
    </comment>
    <comment ref="I25" authorId="2" shapeId="0" xr:uid="{AB958A8C-E129-4EE6-B604-250539DF1E37}">
      <text>
        <r>
          <rPr>
            <sz val="9"/>
            <color indexed="81"/>
            <rFont val="Tahoma"/>
            <family val="2"/>
          </rPr>
          <t xml:space="preserve">If "Others" please provide an explanation in the column "Explanation"
</t>
        </r>
      </text>
    </comment>
    <comment ref="I26" authorId="2" shapeId="0" xr:uid="{E381C5D8-DDB9-47AC-A750-E86708B5BA4A}">
      <text>
        <r>
          <rPr>
            <sz val="9"/>
            <color indexed="81"/>
            <rFont val="Tahoma"/>
            <family val="2"/>
          </rPr>
          <t xml:space="preserve">
If "Others" please provide an explanation in the column "Explanation"</t>
        </r>
      </text>
    </comment>
    <comment ref="I27" authorId="2" shapeId="0" xr:uid="{E61CE2CD-D250-4B40-AFE6-2C7D2E602962}">
      <text>
        <r>
          <rPr>
            <sz val="9"/>
            <color indexed="81"/>
            <rFont val="Tahoma"/>
            <family val="2"/>
          </rPr>
          <t xml:space="preserve">If "Others" please provide an explanation in the column "Explanation"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Shahin Kazemzadeh</author>
    <author>Shahin</author>
  </authors>
  <commentList>
    <comment ref="L5" authorId="0" shapeId="0" xr:uid="{AA6ED46F-A60F-4500-A523-92D3FD95A128}">
      <text>
        <r>
          <rPr>
            <sz val="9"/>
            <color indexed="81"/>
            <rFont val="Tahoma"/>
            <family val="2"/>
          </rPr>
          <t xml:space="preserve">Please report in metrics you filled in column J
</t>
        </r>
      </text>
    </comment>
    <comment ref="J7" authorId="1" shapeId="0" xr:uid="{E0EA33FF-18ED-403B-9102-276D0790C87B}">
      <text>
        <r>
          <rPr>
            <sz val="9"/>
            <color indexed="81"/>
            <rFont val="Tahoma"/>
            <family val="2"/>
          </rPr>
          <t xml:space="preserve">
If "Others" please provide an explanation in the column "Explanation"</t>
        </r>
      </text>
    </comment>
    <comment ref="J8" authorId="1" shapeId="0" xr:uid="{CD7ADE09-F830-4116-BB46-C75A698B5DCB}">
      <text>
        <r>
          <rPr>
            <sz val="9"/>
            <color indexed="81"/>
            <rFont val="Tahoma"/>
            <family val="2"/>
          </rPr>
          <t xml:space="preserve">
If "Others" please provide an explanation in the column "Explanation"</t>
        </r>
      </text>
    </comment>
    <comment ref="J9" authorId="1" shapeId="0" xr:uid="{E3C8DC2F-3506-436F-AE34-7011DA3F2746}">
      <text>
        <r>
          <rPr>
            <sz val="9"/>
            <color indexed="81"/>
            <rFont val="Tahoma"/>
            <family val="2"/>
          </rPr>
          <t xml:space="preserve">
If "Others" please provide an explanation in the column "Explanation"</t>
        </r>
      </text>
    </comment>
    <comment ref="J10" authorId="0" shapeId="0" xr:uid="{7634ED4E-7A54-4ED7-832B-BC4F5CE86B7D}">
      <text>
        <r>
          <rPr>
            <sz val="9"/>
            <color indexed="81"/>
            <rFont val="Tahoma"/>
            <family val="2"/>
          </rPr>
          <t xml:space="preserve">If "Others" please provide an explanation in the column "Explanation"
</t>
        </r>
      </text>
    </comment>
    <comment ref="J11" authorId="0" shapeId="0" xr:uid="{427E43A0-62BA-444B-94E5-007108DECAF3}">
      <text>
        <r>
          <rPr>
            <sz val="9"/>
            <color indexed="81"/>
            <rFont val="Tahoma"/>
            <family val="2"/>
          </rPr>
          <t xml:space="preserve">If "Others" please provide an explanation in the column "Explanation"
</t>
        </r>
      </text>
    </comment>
    <comment ref="J12" authorId="0" shapeId="0" xr:uid="{BC9A9830-F66F-43C2-A6D4-E94181E1575D}">
      <text>
        <r>
          <rPr>
            <sz val="9"/>
            <color indexed="81"/>
            <rFont val="Tahoma"/>
            <family val="2"/>
          </rPr>
          <t xml:space="preserve">If "Others" please provide an explanation in the column "Explanation"
</t>
        </r>
      </text>
    </comment>
    <comment ref="J13" authorId="1" shapeId="0" xr:uid="{67617F11-B204-4E1A-8F75-A6678CCC1693}">
      <text>
        <r>
          <rPr>
            <sz val="9"/>
            <color indexed="81"/>
            <rFont val="Tahoma"/>
            <family val="2"/>
          </rPr>
          <t xml:space="preserve">
If "Others" please provide an explanation in the column "Explanation"</t>
        </r>
      </text>
    </comment>
    <comment ref="J14" authorId="1" shapeId="0" xr:uid="{20720A6A-0411-44D8-91F1-1BD9E5F9C1C3}">
      <text>
        <r>
          <rPr>
            <sz val="9"/>
            <color indexed="81"/>
            <rFont val="Tahoma"/>
            <family val="2"/>
          </rPr>
          <t xml:space="preserve">
If "Others" please provide an explanation in the column "Explanation"</t>
        </r>
      </text>
    </comment>
    <comment ref="J15" authorId="1" shapeId="0" xr:uid="{75DD034A-8BEF-4E06-9BB9-E505316BEFC4}">
      <text>
        <r>
          <rPr>
            <sz val="9"/>
            <color indexed="81"/>
            <rFont val="Tahoma"/>
            <family val="2"/>
          </rPr>
          <t xml:space="preserve">
If "Others" please provide an explanation in the column "Explanation"</t>
        </r>
      </text>
    </comment>
    <comment ref="J16" authorId="1" shapeId="0" xr:uid="{455F9644-5A97-401A-95B0-9D5F50E96BB7}">
      <text>
        <r>
          <rPr>
            <sz val="9"/>
            <color indexed="81"/>
            <rFont val="Tahoma"/>
            <family val="2"/>
          </rPr>
          <t xml:space="preserve">
If "Others" please provide an explanation in the column "Explanation"</t>
        </r>
      </text>
    </comment>
    <comment ref="J17" authorId="1" shapeId="0" xr:uid="{5541A67D-1557-45FD-9C8F-983ECEAFCB66}">
      <text>
        <r>
          <rPr>
            <sz val="9"/>
            <color indexed="81"/>
            <rFont val="Tahoma"/>
            <family val="2"/>
          </rPr>
          <t xml:space="preserve">
If "Others" please provide an explanation in the column "Explanation"</t>
        </r>
      </text>
    </comment>
    <comment ref="J18" authorId="1" shapeId="0" xr:uid="{3246BF90-B84D-4481-9654-AB2D5D02E61B}">
      <text>
        <r>
          <rPr>
            <sz val="9"/>
            <color indexed="81"/>
            <rFont val="Tahoma"/>
            <family val="2"/>
          </rPr>
          <t xml:space="preserve">
If "Others" please provide an explanation in the column "Explanation"</t>
        </r>
      </text>
    </comment>
    <comment ref="J19" authorId="1" shapeId="0" xr:uid="{B2B3D538-3067-4CCA-9B2D-8737665C38FD}">
      <text>
        <r>
          <rPr>
            <sz val="9"/>
            <color indexed="81"/>
            <rFont val="Tahoma"/>
            <family val="2"/>
          </rPr>
          <t xml:space="preserve">
If "Others" please provide an explanation in the column "Explanation"</t>
        </r>
      </text>
    </comment>
    <comment ref="J20" authorId="1" shapeId="0" xr:uid="{61E0FAA1-D4C0-4050-AFC3-DDC74079380C}">
      <text>
        <r>
          <rPr>
            <sz val="9"/>
            <color indexed="81"/>
            <rFont val="Tahoma"/>
            <family val="2"/>
          </rPr>
          <t xml:space="preserve">
If "Others" please provide an explanation in the column "Explanation"</t>
        </r>
      </text>
    </comment>
    <comment ref="J21" authorId="1" shapeId="0" xr:uid="{BBD360BA-F8BC-42A6-A96E-06408D70699F}">
      <text>
        <r>
          <rPr>
            <sz val="9"/>
            <color indexed="81"/>
            <rFont val="Tahoma"/>
            <family val="2"/>
          </rPr>
          <t xml:space="preserve">
If "Others" please provide an explanation in the column "Explanation"</t>
        </r>
      </text>
    </comment>
    <comment ref="J22" authorId="1" shapeId="0" xr:uid="{D3B1C0EE-7A1F-4F04-87A8-83C1231EC94A}">
      <text>
        <r>
          <rPr>
            <sz val="9"/>
            <color indexed="81"/>
            <rFont val="Tahoma"/>
            <family val="2"/>
          </rPr>
          <t xml:space="preserve">
If "Others" please provide an explanation in the column "Explanation"</t>
        </r>
      </text>
    </comment>
    <comment ref="J23" authorId="1" shapeId="0" xr:uid="{1A489C72-8DC7-490D-A0F6-F4474F3D96AC}">
      <text>
        <r>
          <rPr>
            <sz val="9"/>
            <color indexed="81"/>
            <rFont val="Tahoma"/>
            <family val="2"/>
          </rPr>
          <t xml:space="preserve">
If "Others" please provide an explanation in the column "Explanation"</t>
        </r>
      </text>
    </comment>
    <comment ref="J24" authorId="1" shapeId="0" xr:uid="{39082D2C-A7BD-499B-BC41-BED70DAC6E84}">
      <text>
        <r>
          <rPr>
            <sz val="9"/>
            <color indexed="81"/>
            <rFont val="Tahoma"/>
            <family val="2"/>
          </rPr>
          <t xml:space="preserve">
If "Others" please provide an explanation in the column "Explanation"</t>
        </r>
      </text>
    </comment>
    <comment ref="J25" authorId="1" shapeId="0" xr:uid="{06D067F3-3103-461A-AFCE-FC2B85A5D644}">
      <text>
        <r>
          <rPr>
            <sz val="9"/>
            <color rgb="FF000000"/>
            <rFont val="Tahoma"/>
            <family val="2"/>
          </rPr>
          <t xml:space="preserve">
</t>
        </r>
        <r>
          <rPr>
            <sz val="9"/>
            <color rgb="FF000000"/>
            <rFont val="Tahoma"/>
            <family val="2"/>
          </rPr>
          <t>If "Others" please provide an explanation in the column "Explanation"</t>
        </r>
      </text>
    </comment>
    <comment ref="J26" authorId="1" shapeId="0" xr:uid="{C86C9F47-06CD-499C-94ED-226653D2FEB1}">
      <text>
        <r>
          <rPr>
            <sz val="9"/>
            <color indexed="81"/>
            <rFont val="Tahoma"/>
            <family val="2"/>
          </rPr>
          <t xml:space="preserve">
If "Others" please provide an explanation in the column "Explanation"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Shahin Kazemzadeh</author>
  </authors>
  <commentList>
    <comment ref="E4" authorId="0" shapeId="0" xr:uid="{017B69DE-6124-4E05-AE67-3B2743361535}">
      <text>
        <r>
          <rPr>
            <b/>
            <sz val="9"/>
            <color indexed="81"/>
            <rFont val="Tahoma"/>
            <family val="2"/>
          </rPr>
          <t xml:space="preserve">
</t>
        </r>
        <r>
          <rPr>
            <sz val="9"/>
            <color indexed="81"/>
            <rFont val="Tahoma"/>
            <family val="2"/>
          </rPr>
          <t>New members have the option to set emissions reductions targets for 2025 or 2030 following the "Base Year and Target Year" chapter guidance on page 17. However, as engagement is a core component of the Alliance, even new members are expected to set engagement targets for 2025, rather than 2030, this is because no base year translation percentage exists for engagement activities which are annual, and immediate action on engagement targets is expected.</t>
        </r>
      </text>
    </comment>
    <comment ref="H6" authorId="0" shapeId="0" xr:uid="{01F88753-F139-46F6-9ED9-EB2EDB1FA55B}">
      <text>
        <r>
          <rPr>
            <sz val="9"/>
            <color indexed="81"/>
            <rFont val="Tahoma"/>
            <family val="2"/>
          </rPr>
          <t xml:space="preserve">
New members have the option to set emissions reductions targets for 2025 or 2030 following the "Base Year and Target Year" chapter guidance on page 17. However, as engagement is a core component of the Alliance, even new members are expected to set engagement targets for 2025, rather than 2030, this is because no base year translation percentage exists for engagement activities which are annual, and immediate action on engagement targets is expected.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tc={D4A394F8-E355-6B41-8B86-327E15EEFCE5}</author>
  </authors>
  <commentList>
    <comment ref="B26" authorId="0" shapeId="0" xr:uid="{D4A394F8-E355-6B41-8B86-327E15EEFCE5}">
      <text>
        <t>[Threaded comment]
Your version of Excel allows you to read this threaded comment; however, any edits to it will get removed if the file is opened in a newer version of Excel. Learn more: https://go.microsoft.com/fwlink/?linkid=870924
Comment:
    Could you bring those questions in the right order as we have the asset classes listed in row 8 pls
Reply:
    Will be done later</t>
      </text>
    </comment>
  </commentList>
</comments>
</file>

<file path=xl/sharedStrings.xml><?xml version="1.0" encoding="utf-8"?>
<sst xmlns="http://schemas.openxmlformats.org/spreadsheetml/2006/main" count="725" uniqueCount="481">
  <si>
    <t>Net-Zero Asset Owner Alliance Target Setting Tool - Instructions</t>
  </si>
  <si>
    <t>Tabs Introduction</t>
  </si>
  <si>
    <t>Tab Name</t>
  </si>
  <si>
    <t>Description</t>
  </si>
  <si>
    <t>Member Pledge Details</t>
  </si>
  <si>
    <t>This tab requests general information about your organisation, including name, target setting, and positions on Coal (req'd), Oil, and Gas (optional).</t>
  </si>
  <si>
    <t>AUM &amp; GHG Emissions (Mandatory)</t>
  </si>
  <si>
    <r>
      <t xml:space="preserve">This tab covers AUM and Absolute Finance Emissions reporting. Please note that Absolute Emissions reporting is </t>
    </r>
    <r>
      <rPr>
        <b/>
        <sz val="11"/>
        <color rgb="FFC00000"/>
        <rFont val="Calibri"/>
        <family val="2"/>
        <scheme val="minor"/>
      </rPr>
      <t>mandatory</t>
    </r>
    <r>
      <rPr>
        <sz val="11"/>
        <color theme="1"/>
        <rFont val="Calibri"/>
        <family val="2"/>
        <scheme val="minor"/>
      </rPr>
      <t>.</t>
    </r>
  </si>
  <si>
    <t>Subportfolio</t>
  </si>
  <si>
    <t>This tab covers target setting on portfolio levels.</t>
  </si>
  <si>
    <t>Sector</t>
  </si>
  <si>
    <t>This tab covers target setting on Sector levels.</t>
  </si>
  <si>
    <t>Engagement (Mandatory)</t>
  </si>
  <si>
    <r>
      <t xml:space="preserve">This tab covers target setting for Engagement. Please note that it is </t>
    </r>
    <r>
      <rPr>
        <b/>
        <sz val="11"/>
        <color rgb="FFC00000"/>
        <rFont val="Calibri"/>
        <family val="2"/>
        <scheme val="minor"/>
      </rPr>
      <t>mandatory</t>
    </r>
    <r>
      <rPr>
        <sz val="11"/>
        <color theme="1"/>
        <rFont val="Calibri"/>
        <family val="2"/>
        <scheme val="minor"/>
      </rPr>
      <t xml:space="preserve"> to set </t>
    </r>
    <r>
      <rPr>
        <b/>
        <sz val="11"/>
        <color rgb="FFC00000"/>
        <rFont val="Calibri"/>
        <family val="2"/>
        <scheme val="minor"/>
      </rPr>
      <t>at least two</t>
    </r>
    <r>
      <rPr>
        <sz val="11"/>
        <color theme="1"/>
        <rFont val="Calibri"/>
        <family val="2"/>
        <scheme val="minor"/>
      </rPr>
      <t xml:space="preserve"> KPIs.</t>
    </r>
  </si>
  <si>
    <t>Checklist</t>
  </si>
  <si>
    <t>This tab displays members if the template is filled out correctly and sufficiently.</t>
  </si>
  <si>
    <t>Colour Legend</t>
  </si>
  <si>
    <t>Colour</t>
  </si>
  <si>
    <t>Mandatory to fill.</t>
  </si>
  <si>
    <t>Required to fill some or at least one.</t>
  </si>
  <si>
    <t>Optional to fill.</t>
  </si>
  <si>
    <t>Not to be filled.</t>
  </si>
  <si>
    <t>Automated calculation by the template.</t>
  </si>
  <si>
    <t>How to proceed</t>
  </si>
  <si>
    <r>
      <t>We propose to work through the tabs from the left (Member Pledge Details) to the right (Climate Solution). Some of the cells on the AUM &amp; GHG Emissions, Subportfolio, and Sector tabs rely on Member Pledge Details information. Please make sure to fill in "</t>
    </r>
    <r>
      <rPr>
        <b/>
        <sz val="11"/>
        <color rgb="FFC00000"/>
        <rFont val="Calibri"/>
        <family val="2"/>
        <scheme val="minor"/>
      </rPr>
      <t>Member Organisation Details</t>
    </r>
    <r>
      <rPr>
        <sz val="11"/>
        <color theme="1"/>
        <rFont val="Calibri"/>
        <family val="2"/>
        <scheme val="minor"/>
      </rPr>
      <t>" and "</t>
    </r>
    <r>
      <rPr>
        <b/>
        <sz val="11"/>
        <color rgb="FFC00000"/>
        <rFont val="Calibri"/>
        <family val="2"/>
        <scheme val="minor"/>
      </rPr>
      <t>Type of targets you set</t>
    </r>
    <r>
      <rPr>
        <sz val="11"/>
        <color theme="1"/>
        <rFont val="Calibri"/>
        <family val="2"/>
        <scheme val="minor"/>
      </rPr>
      <t>" in the Member Pledge Details tab before filling in other tabs. At the end of the template is a checklist, please make sure all fields are completed and highlighted in green before end of reporting period.</t>
    </r>
  </si>
  <si>
    <t xml:space="preserve">Useful links for further information </t>
  </si>
  <si>
    <t>Link and Description</t>
  </si>
  <si>
    <t>General</t>
  </si>
  <si>
    <t>Target Setting Protocol Version 3</t>
  </si>
  <si>
    <t>TPS V3 Page 37</t>
  </si>
  <si>
    <t>Reduction range for 2025 year targets: 22%-32%, for 2030 targets: 40%-60% (TSPV3). For using different base years than 2019, please see adjustments to the reduction range on page 18 of TSP V3.</t>
  </si>
  <si>
    <t>TPS V3 Page 26</t>
  </si>
  <si>
    <t>TPS V3 Page 21</t>
  </si>
  <si>
    <t>Annex to TSP V3</t>
  </si>
  <si>
    <t>TPS V3 Page 35</t>
  </si>
  <si>
    <t>More information on how to fill out the tab</t>
  </si>
  <si>
    <t>Climate Solution Investment Reporting Guidance Booklet</t>
  </si>
  <si>
    <r>
      <t>Asset Classes Dictionary for Climate Solution Tab (</t>
    </r>
    <r>
      <rPr>
        <b/>
        <sz val="14"/>
        <color rgb="FFC00000"/>
        <rFont val="Calibri"/>
        <family val="2"/>
        <scheme val="minor"/>
      </rPr>
      <t>suggested by MRV team</t>
    </r>
    <r>
      <rPr>
        <b/>
        <sz val="14"/>
        <color theme="1"/>
        <rFont val="Calibri"/>
        <family val="2"/>
        <scheme val="minor"/>
      </rPr>
      <t>)</t>
    </r>
  </si>
  <si>
    <t>Old Asset Class</t>
  </si>
  <si>
    <t>New Asset Class</t>
  </si>
  <si>
    <t>corporate bonds, private loans to listed companies</t>
  </si>
  <si>
    <t>Publicly Traded Corporate Debt</t>
  </si>
  <si>
    <t>listed equities</t>
  </si>
  <si>
    <t>Listed Equity</t>
  </si>
  <si>
    <t>real estate (direct)</t>
  </si>
  <si>
    <t>Directly held RE</t>
  </si>
  <si>
    <t>real estate funds (indirect)</t>
  </si>
  <si>
    <t>RE Equity Funds</t>
  </si>
  <si>
    <t>real estate debt (incl. direct mortgages)</t>
  </si>
  <si>
    <t>RE Debt Funds, Commercial RE Loans, Residential Mortgages Loans (directly)</t>
  </si>
  <si>
    <t>infrastructure equities</t>
  </si>
  <si>
    <t>Private Equity &amp; Infrastructure Funds, Private Equity direct (incl. Low emitting infrastructure), Private Equity high emitting Infrastructure direct</t>
  </si>
  <si>
    <t>infrastructure debt</t>
  </si>
  <si>
    <t>Private Loans to unlisted / privately-held companies and Infra, Private Loans to High emitting Infrastructure</t>
  </si>
  <si>
    <t>Supra-, Sovereigns, and Agency bonds</t>
  </si>
  <si>
    <t>Sovereign Bonds,
Supra-, Sub-Sovereigns, Municipal bonds, US Agencies</t>
  </si>
  <si>
    <t>private equities</t>
  </si>
  <si>
    <t>Private Equity high emitting Infrastructure direct, Private Equity direct (incl. Low emitting infrastructure), Private Equity &amp; Infrastructure Funds</t>
  </si>
  <si>
    <t>private debt</t>
  </si>
  <si>
    <t>Private debt funds, Private Loans to unlisted / privately-held companies and Infra, Private Loans to High emitting Infrastructure, Securitised Products, Covered products</t>
  </si>
  <si>
    <t>cash</t>
  </si>
  <si>
    <t>other asset classes</t>
  </si>
  <si>
    <t>securitiesed products, covered products, other asset class</t>
  </si>
  <si>
    <t>Disclaimer, Antitrust, and competition considerations</t>
  </si>
  <si>
    <r>
      <t xml:space="preserve">“Alliance members acknowledge their responsibilities (i) to assess whether they are subject to any information restrictions such as, in particular, the disclosure rules on inside information and (ii) to ensure compliance with any applicable restrictions under, in particular, the Market Abuse Regulation.”
Antitrust and competition considerations: Each tab asks you to specify whether the information is public AND can be shared with other Asset Owners – </t>
    </r>
    <r>
      <rPr>
        <b/>
        <sz val="11"/>
        <color rgb="FFC00000"/>
        <rFont val="Calibri"/>
        <family val="2"/>
        <scheme val="minor"/>
      </rPr>
      <t>please do not answer yes unless you are certain that the information provided is public</t>
    </r>
    <r>
      <rPr>
        <sz val="11"/>
        <color theme="1"/>
        <rFont val="Calibri"/>
        <family val="2"/>
        <scheme val="minor"/>
      </rPr>
      <t xml:space="preserve">. If you answer yes and the information is (1) not public and (2) commercially or competitively sensitive information, this could be a breach of competition law if it is subsequently shared with the other members of the Alliance.
</t>
    </r>
    <r>
      <rPr>
        <sz val="11"/>
        <color rgb="FFC00000"/>
        <rFont val="Calibri"/>
        <family val="2"/>
        <scheme val="minor"/>
      </rPr>
      <t>Members confirm that, to the best of their knowledge, the information given in response to this template is true and correct.</t>
    </r>
  </si>
  <si>
    <t>Reporting Period</t>
  </si>
  <si>
    <t>Date</t>
  </si>
  <si>
    <t>Start</t>
  </si>
  <si>
    <t>01.03.2023</t>
  </si>
  <si>
    <t>End</t>
  </si>
  <si>
    <t>31.05.2023</t>
  </si>
  <si>
    <t>Working days to submission</t>
  </si>
  <si>
    <t>Members Organisations Details</t>
  </si>
  <si>
    <t>Input</t>
  </si>
  <si>
    <t>Asset Owner Organisational Name:</t>
  </si>
  <si>
    <t>AO Organisation Regional Headquarters:</t>
  </si>
  <si>
    <t>The Alliance uses metric tonnes as the unit of carbon dioxide equivalent. Please be sure that you do not confuse "M" between million and metric. Mt = Million tonnes, t = metric ton = tonne = 1000kg = 1000000g. Please also note that a US ton is a different quantity from a metric tonne.  Please use metric tonnes only. </t>
  </si>
  <si>
    <t>Year Asset Owner Joined NZAOA:</t>
  </si>
  <si>
    <t>Base Year for Target:</t>
  </si>
  <si>
    <t>Target Year:</t>
  </si>
  <si>
    <t>Emissions Data Provider:</t>
  </si>
  <si>
    <t>What type of emission data do you use (CO2 or CO2e) ?</t>
  </si>
  <si>
    <t>Do you use emissions data which corresponds to financial data year or with lag? (TSP p41)</t>
  </si>
  <si>
    <t>Has data reported last year been modified?</t>
  </si>
  <si>
    <t>Type of the targets you set</t>
  </si>
  <si>
    <t>Engagement Targets (mandatory)</t>
  </si>
  <si>
    <t>Yes</t>
  </si>
  <si>
    <t>Your organisation needs to set at least three out of four targets.</t>
  </si>
  <si>
    <t>Sector Targets</t>
  </si>
  <si>
    <t>Subportfolio Targets</t>
  </si>
  <si>
    <t>Alliance positions on Coal (mandatory)</t>
  </si>
  <si>
    <t xml:space="preserve">Please note that your organisation is required to have a position on coal which is in line with the Alliance Position. For more information click on the link below:
</t>
  </si>
  <si>
    <t>Does your organisation have a position or policy on coal?</t>
  </si>
  <si>
    <t>Does this position or policy comply with the following aspects of the Alliance position on Coal:</t>
  </si>
  <si>
    <t>Explanation</t>
  </si>
  <si>
    <t>Other than coal plants currently under active construction, no further thermal coal power plants should be financed, insured, built, developed and planned.</t>
  </si>
  <si>
    <t>Immediate cancellation of all new thermal coal projects, including thermal coal plant, coal mines and related infrastructure that are in pre-construction phase.</t>
  </si>
  <si>
    <t>Phase-out of all unabated exstiting coal-fired electricity generation in accordance with 1.5 pathways: phase outs of most thermal coal assets by 2030 for industrialized countries and full phase out globally by 2040.</t>
  </si>
  <si>
    <t>Your position on coal is:</t>
  </si>
  <si>
    <t>Alliance Thermal Coal Position</t>
  </si>
  <si>
    <t>Alliance positions on Oil and Gas (optional)</t>
  </si>
  <si>
    <t>A position on oil and gas in line with the Alliance position is not required to be in place this reporting period. However it will become mandatory 12months after publication, and is expected in next year's reporting cycle.</t>
  </si>
  <si>
    <r>
      <t xml:space="preserve">Does your organisation have a position or policy on </t>
    </r>
    <r>
      <rPr>
        <b/>
        <sz val="11"/>
        <color theme="1"/>
        <rFont val="Calibri"/>
        <family val="2"/>
        <scheme val="minor"/>
      </rPr>
      <t>oil</t>
    </r>
    <r>
      <rPr>
        <sz val="11"/>
        <color theme="1"/>
        <rFont val="Calibri"/>
        <family val="2"/>
        <scheme val="minor"/>
      </rPr>
      <t>?</t>
    </r>
  </si>
  <si>
    <t>Does this position or policy comply with the following aspects of the Alliance position on Oil:</t>
  </si>
  <si>
    <t>Upstream: No new oil fields should be financed, built, developed, or planned. Investment should be limited to existing oil fields. (With an emphasis on investment that is required to support the global economy during the energy transition).</t>
  </si>
  <si>
    <t>Mid-stream: Investment in oil pipeline distribution and storage should be limited to brownfield projects. (With an emphasis on investment that is required to support the global economy during the energy transition).</t>
  </si>
  <si>
    <t>Downstream: No investment should be made in oil-fired power generation infrastructure. Investment in refineries and petrochemicals should be limited to brown- field projects (e.g., to promote efficiency or eliminate fugitive methane emissions).</t>
  </si>
  <si>
    <t>Your position on oil is:</t>
  </si>
  <si>
    <r>
      <t xml:space="preserve">Does your organisation have a position or policy on </t>
    </r>
    <r>
      <rPr>
        <b/>
        <sz val="11"/>
        <color theme="1"/>
        <rFont val="Calibri"/>
        <family val="2"/>
        <scheme val="minor"/>
      </rPr>
      <t>gas</t>
    </r>
    <r>
      <rPr>
        <sz val="11"/>
        <color theme="1"/>
        <rFont val="Calibri"/>
        <family val="2"/>
        <scheme val="minor"/>
      </rPr>
      <t>?</t>
    </r>
  </si>
  <si>
    <t>Does this position or policy comply with the following aspects of the Alliance position on Gas:</t>
  </si>
  <si>
    <t>Upstream: No new gas fields should be financed, built, developed, or planned. Investment should be limited to existing gas fields. (With an emphasis on investment that is required to support the global economy during the energy transition).</t>
  </si>
  <si>
    <t>Mid-stream: Investment in gas pipeline transmission, distribution and storage should be limited to brownfield projects. Investments in the conversion of gas pipelines to transport hydrogen are acceptable. No investment in new midstream infrastructure for gas, unless aligned with 1.5°C low/no over- shoot pathways.</t>
  </si>
  <si>
    <t>Downstream: No investment should be made in unabated new baseload gas-fired power generation or in infra- structure using gas as a fuel to produce hydrogen in the absence of carbon capture, utilisation and storage (CCUS). No new gas infrastructure unless it is designed with carbon reduction measures sufficient to align with 1.5°C low/no overshoot pathways.</t>
  </si>
  <si>
    <t>Your postion on gas is:</t>
  </si>
  <si>
    <t>Public disclosure of NZAOA targets</t>
  </si>
  <si>
    <t>When did you publicly disclosed your initial NZAOA targets?</t>
  </si>
  <si>
    <t>Please provide http link to public disclosure of your initial NZAOA Targets</t>
  </si>
  <si>
    <t>Have you update or increased your coverage of NZAOA Targets since your first public disclosure?</t>
  </si>
  <si>
    <t>If yes, when?</t>
  </si>
  <si>
    <t>If yes, what have you updated or increased?</t>
  </si>
  <si>
    <t>Please provide http link to public disclosure of your latest NZAOA Targets</t>
  </si>
  <si>
    <t>Are your targets and reported emissions reductions audited?</t>
  </si>
  <si>
    <t>Absolute Financed GHG Emissions Reporting
(for purposes of Alliance-wide aggregation)</t>
  </si>
  <si>
    <t>Carbon Intensity
(for purposes of Alliance-wide aggregation)</t>
  </si>
  <si>
    <t>Absolute Financed GHG Emissions Scope3 Reporting
(for research purposes)</t>
  </si>
  <si>
    <t>Carbon Intensity Scope3 Reporting
(for research purposes)</t>
  </si>
  <si>
    <t>Scope 1 &amp; 2 (mandatory)</t>
  </si>
  <si>
    <t>Scope 1 &amp; 2 (optional)</t>
  </si>
  <si>
    <t>Scope 1 &amp; 2 plus Scope 3 (optional)</t>
  </si>
  <si>
    <r>
      <t xml:space="preserve">AUM Covered by Pledge 
</t>
    </r>
    <r>
      <rPr>
        <b/>
        <sz val="12"/>
        <color rgb="FFC00000"/>
        <rFont val="Arial"/>
        <family val="2"/>
      </rPr>
      <t>(Mn USD)</t>
    </r>
  </si>
  <si>
    <r>
      <t xml:space="preserve">AUM Covered by Subportfolio Target
</t>
    </r>
    <r>
      <rPr>
        <b/>
        <sz val="12"/>
        <color rgb="FFC00000"/>
        <rFont val="Arial"/>
        <family val="2"/>
      </rPr>
      <t>(Mn USD)</t>
    </r>
  </si>
  <si>
    <t>Automated Calculated AUM Coverage</t>
  </si>
  <si>
    <t>Financed GHG Emissions Data Coverage (Percentage)</t>
  </si>
  <si>
    <t>Carbon Intensity Data Coverage (Percentage)</t>
  </si>
  <si>
    <t>Please convert from domestic currency to US$mn as of Dec 31 2022</t>
  </si>
  <si>
    <t>Do you have exposure to the asset class?</t>
  </si>
  <si>
    <t>31.12.2022</t>
  </si>
  <si>
    <t>Percentage</t>
  </si>
  <si>
    <t>Base Year for subportfolio targets</t>
  </si>
  <si>
    <t>31.12.2018</t>
  </si>
  <si>
    <t>31.12.2019</t>
  </si>
  <si>
    <t>31.12.2020</t>
  </si>
  <si>
    <t>31.12.2021</t>
  </si>
  <si>
    <t>Comment</t>
  </si>
  <si>
    <t>Total AUM</t>
  </si>
  <si>
    <t>Corporate &amp; Infrastructure Equity</t>
  </si>
  <si>
    <t>Private Equity high emitting Infrastructure direct</t>
  </si>
  <si>
    <t>Private Equity direct (incl. Low emitting infrastructure)</t>
  </si>
  <si>
    <t>Private Equity &amp; Infrastructure Funds</t>
  </si>
  <si>
    <t>Corporate &amp; Infrastructure Debt Finance</t>
  </si>
  <si>
    <t>Private Loans to High emitting Infrastructure</t>
  </si>
  <si>
    <t>Private Loans to unlisted / privately-held companies and Infra</t>
  </si>
  <si>
    <t>Private debt funds</t>
  </si>
  <si>
    <t>Real Estate</t>
  </si>
  <si>
    <t>Directly held</t>
  </si>
  <si>
    <t>Commercial RE Loans</t>
  </si>
  <si>
    <t>RE Debt Funds</t>
  </si>
  <si>
    <t>Residential Mortgages Loans (directly)</t>
  </si>
  <si>
    <t>Public debt</t>
  </si>
  <si>
    <t>Sovereign Bonds</t>
  </si>
  <si>
    <t>Supra-, Sub-Sovereigns, Municipal bonds</t>
  </si>
  <si>
    <t>US Agencies</t>
  </si>
  <si>
    <t>others</t>
  </si>
  <si>
    <t>Securitised Products</t>
  </si>
  <si>
    <t>Covered Bonds</t>
  </si>
  <si>
    <t>Are policyholder assets (unit-linked) included above?
(as opposed to including only shareholder assets)</t>
  </si>
  <si>
    <t>Is all the information provided in this template public?</t>
  </si>
  <si>
    <t>Can all the information provided in this template be shared with other Asset Owners?</t>
  </si>
  <si>
    <t>Your Organisation's Subportfolio Targets Progress (optional)</t>
  </si>
  <si>
    <t>TSP V3:
2025 Targeted Reduction: 22% - 32%
2030 Targeted Reduction: 40% - 60%</t>
  </si>
  <si>
    <t>Page Number in TSP V3</t>
  </si>
  <si>
    <t>Base Year</t>
  </si>
  <si>
    <t>Target Year</t>
  </si>
  <si>
    <t>Targeted Reduction %</t>
  </si>
  <si>
    <t>Have you taken Scope 3 into account?</t>
  </si>
  <si>
    <t>Metric Used</t>
  </si>
  <si>
    <t>Percentage of real estate portfolio covered by target (in terms of percentage of total gross floor area)</t>
  </si>
  <si>
    <t>Please explain how your organisation intends to reach full coverage over time (a clear timeline should be defined)</t>
  </si>
  <si>
    <t>Achieved Reduction % @Dec 31.2022</t>
  </si>
  <si>
    <t>Automated Calculated Reduction by template @Dec 31.2022</t>
  </si>
  <si>
    <t>Have you already attained your target @Dec 31.2022?</t>
  </si>
  <si>
    <t>45/65</t>
  </si>
  <si>
    <t>-</t>
  </si>
  <si>
    <t>Combined bonds &amp; equities</t>
  </si>
  <si>
    <t>Combined bonds, equities and real estate (direct)</t>
  </si>
  <si>
    <t>Combined bonds, equities, real estate and infra</t>
  </si>
  <si>
    <t>Carbon Intensity
(for research purposes)</t>
  </si>
  <si>
    <t>Do you have exposure to the sector?</t>
  </si>
  <si>
    <t>Fossil Fuels</t>
  </si>
  <si>
    <t>Coal</t>
  </si>
  <si>
    <t>Gas</t>
  </si>
  <si>
    <t xml:space="preserve">Oil </t>
  </si>
  <si>
    <t>Combined Oil&amp;Gas</t>
  </si>
  <si>
    <t>Methane</t>
  </si>
  <si>
    <t>Utilities</t>
  </si>
  <si>
    <t>Materials</t>
  </si>
  <si>
    <t>Cement</t>
  </si>
  <si>
    <t>Steel</t>
  </si>
  <si>
    <t>Aluminium</t>
  </si>
  <si>
    <t>Transportation</t>
  </si>
  <si>
    <t>Aviation</t>
  </si>
  <si>
    <t>Heavy Duty Road</t>
  </si>
  <si>
    <t>Light Duty Road</t>
  </si>
  <si>
    <t>Shipping</t>
  </si>
  <si>
    <t>Combined Transportation</t>
  </si>
  <si>
    <t>Agric., Forestry, Fishery</t>
  </si>
  <si>
    <t>Chemicals</t>
  </si>
  <si>
    <t>Construction and Buildings</t>
  </si>
  <si>
    <t>Textile and Leather</t>
  </si>
  <si>
    <t>Water</t>
  </si>
  <si>
    <t>Engagement</t>
  </si>
  <si>
    <t>Engagement base year</t>
  </si>
  <si>
    <t>Engagement Target year</t>
  </si>
  <si>
    <t>Your organisation needs to set at least two out of ten KPIs, across at least two out of four categories of engagement.</t>
  </si>
  <si>
    <t>Your Organisation's Engagement Targets (mandatory)</t>
  </si>
  <si>
    <t>Your Organisation's Engagement Targets Progress (optional)</t>
  </si>
  <si>
    <t>Category</t>
  </si>
  <si>
    <t>KPI</t>
  </si>
  <si>
    <t>Guidance</t>
  </si>
  <si>
    <t>Page number in Annex</t>
  </si>
  <si>
    <t>Number of engagements already achieved</t>
  </si>
  <si>
    <t>Number of engagements already achieved + ongoing</t>
  </si>
  <si>
    <t>Corporate Engagement Actions(1)</t>
  </si>
  <si>
    <t>Collaborative engagements supported by the asset owner, for example via CA100+</t>
  </si>
  <si>
    <t>The asset owner should actively participate in collaborative initiatives such as those offered by the CA100+ initiative, ideally by co-leading or collaborating on corporate engagements. They should also take part in at least one engagement exchange with the respective company within the reporting year in order to count it as an engagement. Note that each company (regardless of number of contacts during year) counts as one engagement.</t>
  </si>
  <si>
    <t xml:space="preserve">Bilateral engagements in line with the TSP requests for all companies executed by the asset owner directly </t>
  </si>
  <si>
    <t>The asset owner is required to establish a point of contact with the company that outlines their commitment to net zero and prioritizes key topics that align with the requests of all companies within the TSP or employing the "Representing the Alliance Ambition in Corporate Engagements" document. This can be done through written communication, virtual meetings, or in-person interactions. The asset owner may prioritize the requests of the companies as they see fit, in a manner that they believe will be the most impactful in driving change.</t>
  </si>
  <si>
    <t>Single engagements contributing to net-zero with delegated execution to an asset manager or external third party through an explicit request or monitoring</t>
  </si>
  <si>
    <t xml:space="preserve">An explicit request for engagement involves the asset owner requesting that the engagement be performed either directly by the asset manager or through an engagement service provider. Monitoring of the engagement involves the asset owner keeping track of the asset manager's progress. The asset manager could have already started the engagement or be conducting it on behalf of multiple clients. Regular follow-ups (at least annually) with the asset manager or service provider are required to confirm that the asset owner's objectives are being met and ambitions represented. </t>
  </si>
  <si>
    <t>Corporate Engagement Outcomes(1)</t>
  </si>
  <si>
    <t xml:space="preserve">Investees having set science based targets (and verified by a reputable organisation, like SBTi for example) or having publicly committed to achieving net-zero in their business operations before 2050, following an engagement </t>
  </si>
  <si>
    <t>This lists the number of companies in the asset owner's portfolio that have set science based targets or committed to reach net zero emissions (Scope 1, 2) in their business before 2050, after an engagement was initiated by the asset owner or by an asset manager or  service provider on their behalf.</t>
  </si>
  <si>
    <t>Sector/value Chain Engagement Actions(2)</t>
  </si>
  <si>
    <t>Collaborative sectoral engagements supported by the asset owner, for example via CA100+</t>
  </si>
  <si>
    <t>This reflects the number of sector engagements supported by the asset owner. If the asset owner is participating in multiple initiatives within the same sector or multiple sectors within the same initiative, this can count towards multiple targets. However, if the asset owner is involved in the same initiative and same sector, it will only be counted once, regardless of the number of individual events in which they participated.</t>
  </si>
  <si>
    <t xml:space="preserve">Participation in Sectoral working groups offered by the Alliance </t>
  </si>
  <si>
    <t>The asset owner should be a member of a sectoral working group and actively participate by either a) leading a sector project, such as converting sector pathways into practical sector targets to be recommended for members to adopt, or b) by contributing to the project through their own work. For clarity: joining update calls and not participating in working meetings does not qualify towards fulfilling this target.</t>
  </si>
  <si>
    <t xml:space="preserve">Asset Manager Engagement Actions(3)
</t>
  </si>
  <si>
    <t>Asset managers collaboratively engaged on climate change policies and stewardship practices (e.g. Proxy voting, policy engagement, policy positions)</t>
  </si>
  <si>
    <t>The asset owner joins collaborative engagement conversations for the purpose of reinforcing climate guidance documents, developing further guidance, or engaging the asset manager on the points covered in the requests to all asset managers within the TSP</t>
  </si>
  <si>
    <t>Asset managers bilaterally engaged on climate change policies and stewardship practices (e.g. Proxy voting, policy engagement, policy positions)</t>
  </si>
  <si>
    <t>The asset owner implements the requests made by the TSP to all asset managers and prioritizes the points they deem to be the most impactful and effective. The asset owner should also integrate the Alliance discussion paper on proxy voting into their processes for selecting, appointing, and monitoring of their asset managers (conversations on the extent of its implementation in line with the asset owner expectation, also counts as an engagement).</t>
  </si>
  <si>
    <t>Position Paper Contribution Actions(4)</t>
  </si>
  <si>
    <t>Contributions to Alliance position paper (collaborative)</t>
  </si>
  <si>
    <t>The asset owner is expected to actively participate and contribute through their work, such as by drafting sections of the paper, in the working groups responsible for creating position papers for the Alliance.</t>
  </si>
  <si>
    <t>Individual contributions to net-zero position papers published outside the Alliance</t>
  </si>
  <si>
    <t>The asset owner should either publish their own position on net zero or publicly endorse positions that they have actively contributed to during their drafting. The positions should be aligned with the ambition of the Alliance.</t>
  </si>
  <si>
    <t>Asset Class</t>
  </si>
  <si>
    <t>Other</t>
  </si>
  <si>
    <t>Infrastructure debt</t>
  </si>
  <si>
    <t>Forestry</t>
  </si>
  <si>
    <t>Farmland</t>
  </si>
  <si>
    <t>Other (e.g. Hedge Funds, Commodities, etc.)</t>
  </si>
  <si>
    <t>Energy</t>
  </si>
  <si>
    <t>Pollution, Waste &amp; Water</t>
  </si>
  <si>
    <t>Climate solution investments are investments in economic activities considered to contribute to climate change mitigation (including transition enabling) and adaptation, in alignment with existing climate related sustainability taxonomies and other generally acknowledged climate related frameworks.</t>
  </si>
  <si>
    <t>Sustainable Land &amp; Marine</t>
  </si>
  <si>
    <t>Manufacturing &amp; Industry</t>
  </si>
  <si>
    <t>Buildings</t>
  </si>
  <si>
    <t>ICT</t>
  </si>
  <si>
    <t>Total Climate Solution Investments in mn USD</t>
  </si>
  <si>
    <t>Total AuM in mn USD</t>
  </si>
  <si>
    <t>Any other comment:</t>
  </si>
  <si>
    <t>When all checkboxes are completed and displayed as green with correct data inputs, the template is sufficiently filled out and the organisation will most likely not being flagged. Explanations given will be reviewed by the review group and members will receive feedback in case of further need of clarification.</t>
  </si>
  <si>
    <t>Is the Template ready to submit?</t>
  </si>
  <si>
    <t>Task</t>
  </si>
  <si>
    <t>Check</t>
  </si>
  <si>
    <t>Members Organisation Detals</t>
  </si>
  <si>
    <t>Engagement Targets are mandatory</t>
  </si>
  <si>
    <t>You need to set at least two out of three targets (Subportfolio, Sector, and Climate Solution)</t>
  </si>
  <si>
    <t>Alliance Position on Coal is mandatory to fill</t>
  </si>
  <si>
    <t>Public link to the Coal position or policy</t>
  </si>
  <si>
    <t>You need to answer questions on Coal position</t>
  </si>
  <si>
    <t xml:space="preserve">Link to Public Disclosure </t>
  </si>
  <si>
    <t>Data Privacy questions</t>
  </si>
  <si>
    <t>Total AUM (E6) and (F6) need to be filled</t>
  </si>
  <si>
    <t>Sum of all asset classes should be equal to Total AUM</t>
  </si>
  <si>
    <t>If you answered Yes to Subpotfolio Targets in cell C22 in Member Pledge Details it is mandatory to set base years for each asset class (Listed Equity, Private Equity high emitting Infrastructure direct, Publicly Traded Corporate Debt, Private Loans to High emitting Infrastructure, Real Estate Directly held)</t>
  </si>
  <si>
    <t>Engagement Base Year</t>
  </si>
  <si>
    <t>Engagement Target Year</t>
  </si>
  <si>
    <t>Climate Solution</t>
  </si>
  <si>
    <t>Targeted Number of Working Group</t>
  </si>
  <si>
    <t>Please fill out yellow cells as much as possible</t>
  </si>
  <si>
    <t>Members</t>
  </si>
  <si>
    <t>target year</t>
  </si>
  <si>
    <t>Regions</t>
  </si>
  <si>
    <t>Year Joined</t>
  </si>
  <si>
    <t>Y/N</t>
  </si>
  <si>
    <t>positions</t>
  </si>
  <si>
    <t>Prtfolio targets</t>
  </si>
  <si>
    <t>Emission data date</t>
  </si>
  <si>
    <t>Emission Metric</t>
  </si>
  <si>
    <t>Metric</t>
  </si>
  <si>
    <t>RE Metric</t>
  </si>
  <si>
    <t>Infrastructure Metric</t>
  </si>
  <si>
    <t>Combined Metric (all)</t>
  </si>
  <si>
    <t>Oil &amp; Gas</t>
  </si>
  <si>
    <t>Agric, Forestry, Fishery</t>
  </si>
  <si>
    <t>Chem, Textile</t>
  </si>
  <si>
    <t>Aegon N.V.</t>
  </si>
  <si>
    <t>Africa</t>
  </si>
  <si>
    <t>Yes, fully</t>
  </si>
  <si>
    <t>Absolute</t>
  </si>
  <si>
    <t>Same date</t>
  </si>
  <si>
    <t>Absolute, EV or EVIC</t>
  </si>
  <si>
    <t>Publicly-traded assets</t>
  </si>
  <si>
    <t>tCO2(e)/MWh</t>
  </si>
  <si>
    <t>gCO2(e)/ MJ</t>
  </si>
  <si>
    <t>tCO2(e)/tonne of cementitious product</t>
  </si>
  <si>
    <t>tCO2(e)/tonne of crude steel</t>
  </si>
  <si>
    <t>gCO2(e)/RTK</t>
  </si>
  <si>
    <t>tCO2(e)/tonne of aluminium</t>
  </si>
  <si>
    <t>tCO2(e)/tonne of forestry product</t>
  </si>
  <si>
    <t>CO2(e)/m2/annum</t>
  </si>
  <si>
    <t>MJ/$GDP</t>
  </si>
  <si>
    <t>CO2/m3</t>
  </si>
  <si>
    <t>Aema Groupe</t>
  </si>
  <si>
    <t>Asia</t>
  </si>
  <si>
    <t>No</t>
  </si>
  <si>
    <t xml:space="preserve">No, it differs </t>
  </si>
  <si>
    <t>Intensity</t>
  </si>
  <si>
    <t>with a lag</t>
  </si>
  <si>
    <t>tCO2</t>
  </si>
  <si>
    <t>Absolute, Market Cap</t>
  </si>
  <si>
    <t>gCH4/MJ</t>
  </si>
  <si>
    <t>Others</t>
  </si>
  <si>
    <t>gCO2(e)/TKM</t>
  </si>
  <si>
    <t>tCO2(e)/tonne of pulp, paper and paperboard</t>
  </si>
  <si>
    <t>kWh/m2/annum</t>
  </si>
  <si>
    <t>African Risk Capacity Insurance Company Limited</t>
  </si>
  <si>
    <t>Europe</t>
  </si>
  <si>
    <t>Partially</t>
  </si>
  <si>
    <t>Intensity, EV or EVIC</t>
  </si>
  <si>
    <t>tCO2/m2/annum</t>
  </si>
  <si>
    <t>tCOe/EVIC</t>
  </si>
  <si>
    <t xml:space="preserve">gCO2(e)/KM </t>
  </si>
  <si>
    <t>tCO2/tonne of agricultural product</t>
  </si>
  <si>
    <t>Ageas</t>
  </si>
  <si>
    <t>Middle East</t>
  </si>
  <si>
    <t>Intensity, Revenues</t>
  </si>
  <si>
    <t xml:space="preserve">CH4/tonne of agricultural product </t>
  </si>
  <si>
    <t>AkademikerPension</t>
  </si>
  <si>
    <t>North America</t>
  </si>
  <si>
    <t>Metric Tonnes Co2</t>
  </si>
  <si>
    <t>Private assets</t>
  </si>
  <si>
    <t>NO2/tonne of agricultural product</t>
  </si>
  <si>
    <t>Alecta Pensionsforsakring</t>
  </si>
  <si>
    <t>South America</t>
  </si>
  <si>
    <t>Allianz SE</t>
  </si>
  <si>
    <t>AMF</t>
  </si>
  <si>
    <t>Assurances du Groupe BPCE</t>
  </si>
  <si>
    <t>Aviva Plc</t>
  </si>
  <si>
    <t>AXA Group</t>
  </si>
  <si>
    <t>Bayerische Versorgungskammer</t>
  </si>
  <si>
    <t>BNP Paribas Cardif</t>
  </si>
  <si>
    <t>BT Pension Scheme</t>
  </si>
  <si>
    <t>Caisse de dépot et placement du Québec (CDPQ)</t>
  </si>
  <si>
    <t>California Public Employees' Retirement System CalPERS</t>
  </si>
  <si>
    <t>CDC - Caisse des dépôts et consignations</t>
  </si>
  <si>
    <t>Church Commissioners for England</t>
  </si>
  <si>
    <t>Church of England Pensions Board</t>
  </si>
  <si>
    <t>CNP Assurances</t>
  </si>
  <si>
    <t>Crédit Agricole Assurances</t>
  </si>
  <si>
    <t>Danica Pension</t>
  </si>
  <si>
    <t>David Rockefeller Fund</t>
  </si>
  <si>
    <t>ERAFP - Etablissement de Retraite Additionnelle de la Fonction Publique Pension Scheme</t>
  </si>
  <si>
    <t>Folksam</t>
  </si>
  <si>
    <t>Fonds de réserve pour les retraites - FRR</t>
  </si>
  <si>
    <t>FSRG represented by FGIS</t>
  </si>
  <si>
    <t>Generali Group</t>
  </si>
  <si>
    <t>Gothaer Group</t>
  </si>
  <si>
    <t>Group Versicherungskammer</t>
  </si>
  <si>
    <t>Groupama</t>
  </si>
  <si>
    <t>HanseMerkur</t>
  </si>
  <si>
    <t>HUK-COBURG Versicherungsgruppe</t>
  </si>
  <si>
    <t>Industriens Pension</t>
  </si>
  <si>
    <t>Intesa Sanpaolo Vita S.p.A.</t>
  </si>
  <si>
    <t>Jessie Smith Noyes Foundation (Delisted)</t>
  </si>
  <si>
    <t>Just Group Plc</t>
  </si>
  <si>
    <t>KENFO</t>
  </si>
  <si>
    <t>Lægernes Pensionskasse</t>
  </si>
  <si>
    <t>Legal &amp; General</t>
  </si>
  <si>
    <t>LVM Landwirtschaftlicher Versicherungsverein Münster a.G.</t>
  </si>
  <si>
    <t>M&amp;G (Prudential Assurance Company)</t>
  </si>
  <si>
    <t>MAIF</t>
  </si>
  <si>
    <t>MAPFRE, SA</t>
  </si>
  <si>
    <t>Meiji Yasuda Life Insurance Company</t>
  </si>
  <si>
    <t>Munich Re</t>
  </si>
  <si>
    <t>Nippon Life Insurance Company</t>
  </si>
  <si>
    <t>Nordea Life &amp; Pensions</t>
  </si>
  <si>
    <t>Novartis Pension Fund</t>
  </si>
  <si>
    <t>Old Mutual</t>
  </si>
  <si>
    <t>P+</t>
  </si>
  <si>
    <t>Pensioenfonds Detailhandel</t>
  </si>
  <si>
    <t>Pension Insurance Corporation</t>
  </si>
  <si>
    <t>PensionDanmark</t>
  </si>
  <si>
    <t>PFA Pension</t>
  </si>
  <si>
    <t>Phoenix Group</t>
  </si>
  <si>
    <t>PKA</t>
  </si>
  <si>
    <t>Provinzial Holding AG</t>
  </si>
  <si>
    <t>Prudential plc</t>
  </si>
  <si>
    <t>QBE Insurance Group Limited</t>
  </si>
  <si>
    <t>Rothesay</t>
  </si>
  <si>
    <t>Sammelstiftung Vita</t>
  </si>
  <si>
    <t>SCOR SE</t>
  </si>
  <si>
    <t>Société Générale Assurances</t>
  </si>
  <si>
    <t>SOMPO Holdings</t>
  </si>
  <si>
    <t>Sparkassen-Versicherung Sachsen</t>
  </si>
  <si>
    <t>St. James's Place Group</t>
  </si>
  <si>
    <t>Stichting pensioenfonds IBM Nederland</t>
  </si>
  <si>
    <t>Stichting Pensioenfonds Medisch Specialisten</t>
  </si>
  <si>
    <t>Storebrand ASA</t>
  </si>
  <si>
    <t>Sumitomo Life Insurance Company</t>
  </si>
  <si>
    <t>SV SparkassenVersicherung</t>
  </si>
  <si>
    <t>Swiss Re Ltd</t>
  </si>
  <si>
    <t>The Co-operators Group</t>
  </si>
  <si>
    <t>The Dai-ichi Life Insurance Company, Limited</t>
  </si>
  <si>
    <t>The Russell Family Foundation</t>
  </si>
  <si>
    <t>Unilever Pension Funds (Univest Company)</t>
  </si>
  <si>
    <t>Unipol Gruppo S.p.A - UnipolSai Assicurazioni</t>
  </si>
  <si>
    <t>UNIQA Insurance Group AG</t>
  </si>
  <si>
    <t>United Nations Joint Staff Pension Fund</t>
  </si>
  <si>
    <t>University of Toronto Asset Management Corporation (re University of Toronto Endowment)</t>
  </si>
  <si>
    <t>University Pension Plan</t>
  </si>
  <si>
    <t>VidaCaixa</t>
  </si>
  <si>
    <t>Wespath Benefits and Investments</t>
  </si>
  <si>
    <t>Zurich Insurance Group</t>
  </si>
  <si>
    <t>Any other comments</t>
  </si>
  <si>
    <t>TOTAL</t>
  </si>
  <si>
    <t>Financing the Net-Zero Transition - Climate Solution Investments (CSI) Report</t>
  </si>
  <si>
    <t>If yes, please comment your participation by notably giving examples:</t>
  </si>
  <si>
    <t>Please state the data source and criteria for assessment for the Listed Equity and Corporate Bonds (eg. local taxonomy like EU or Singapore or Canadian or other, others):</t>
  </si>
  <si>
    <t>Please state the data source and criteria applied for assessment for Real Estate (Green buildings eg. local taxonomy, in line with CRREM,.. building certificates can only be applied if an energy efficiency standard is met):</t>
  </si>
  <si>
    <t>Climate Solution Investment (CSI) Targets</t>
  </si>
  <si>
    <t>CSI target</t>
  </si>
  <si>
    <t>CSI reporting (Mandatory)</t>
  </si>
  <si>
    <t>tCO2(e)/ EVIC</t>
  </si>
  <si>
    <t>If yes, please share its elements:</t>
  </si>
  <si>
    <t>Corporate &amp; Infrastrucutre Equity</t>
  </si>
  <si>
    <t>Infrastructure direct</t>
  </si>
  <si>
    <t>Private Equity direct</t>
  </si>
  <si>
    <t>Infratructure Funds</t>
  </si>
  <si>
    <t>Private Equity Funds</t>
  </si>
  <si>
    <t>Publicly Traded Corporate debt</t>
  </si>
  <si>
    <t>Private Loans to unlisted/privately-held companies</t>
  </si>
  <si>
    <t>Private Debt Funds</t>
  </si>
  <si>
    <t xml:space="preserve">Corportate and Private debt </t>
  </si>
  <si>
    <t>Real Estate - direct held</t>
  </si>
  <si>
    <t>Real Estate (RE)</t>
  </si>
  <si>
    <t>Sovereign debt</t>
  </si>
  <si>
    <t>Supra-, sub-sovereign, municipal bonds</t>
  </si>
  <si>
    <t>US agencies</t>
  </si>
  <si>
    <t>Securitized products</t>
  </si>
  <si>
    <t>Covered bonds</t>
  </si>
  <si>
    <t>RE Equity Funds (indirect)</t>
  </si>
  <si>
    <t>RE debt funds (indirect)</t>
  </si>
  <si>
    <t>This tab is the specific reporting section for Climate Solutions Investment (CSI) reporting.</t>
  </si>
  <si>
    <t>Please let us know how many FTE equivalent persons are resourced and sent committed from your organization to represent your organization actively in the dedicated working / discussion groups of the NZAOA Financing the Net-Zero Transition Track for a whole reporting year</t>
  </si>
  <si>
    <t>If you have set a climate solution investment target, please share if it is public and provide the link if so</t>
  </si>
  <si>
    <t xml:space="preserve">Reporting on Progress - Active contributions to the Alliance’s Financing the Net-Zero Transition Track </t>
  </si>
  <si>
    <t>- Dial-in regularly to the Track, discussion and sub-working group calls</t>
  </si>
  <si>
    <t xml:space="preserve">- Contribute to Track and sub-working group calls by asking questions, proposing ideas, raising concerns, preparing and presenting content
</t>
  </si>
  <si>
    <t>- Share best practices from your area of expertise and insights, e.g. other relevant stakeholders, initiatives, publications, projects, connections, and events, with sub-working group</t>
  </si>
  <si>
    <t>- Actively contribute to knowledge exchange and the drafting process of internal guidance as well as public publications by drafting sections, reviewing drafts, asking questions, providing ideas and constructive feedback</t>
  </si>
  <si>
    <t>- Drive, shape, and raise ideas for projects, objectives and the Alliance work plan</t>
  </si>
  <si>
    <t>Of the total sum in each asset class, how much AuM are in non-OECD</t>
  </si>
  <si>
    <t>Climate Solutions Investment Theme</t>
  </si>
  <si>
    <t>Of the total sum in each asset class, how much AuM are verified as climate solutions investment by a third party (pls. explain in lines 32 to 46)</t>
  </si>
  <si>
    <t>Guidance how to calculate contribution to NZAOA Financing the Net-Zero Transition Track: 
e.g. 1 person in 1 WG = 1, 
2 persons in 1 WG = 1, 
1 person in 2 working groups = 2,
2 persons in 2 different working groups = 2</t>
  </si>
  <si>
    <t>Climate Solutions Investment Target</t>
  </si>
  <si>
    <t>Has your organisation set a Climate Solutions Investment Target?</t>
  </si>
  <si>
    <r>
      <t xml:space="preserve">Were these contributions active contributions? </t>
    </r>
    <r>
      <rPr>
        <i/>
        <sz val="18"/>
        <color theme="0"/>
        <rFont val="Calibri"/>
        <family val="2"/>
        <scheme val="minor"/>
      </rPr>
      <t>Active contributions are defined as following:</t>
    </r>
  </si>
  <si>
    <t>Climate Solutions Investments:</t>
  </si>
  <si>
    <t>hitherto NZAOA definition (might change):</t>
  </si>
  <si>
    <t>In case a sector split is not possible, please report the total CSI AUM ($) per asset class (pls. explain from line 29 to 50)</t>
  </si>
  <si>
    <t>Climate Solutions Investment Reporting - Explanations</t>
  </si>
  <si>
    <t>Please state the data source and criteria applied for assessment for Infrastructure and Private Assets (local Taxonomy, CBI principles, ICMA principles, internal standard, eg. for forestry PEFC or FSC label, other):</t>
  </si>
  <si>
    <t>Please state the data source and criteria applied for assessment for the Green Bonds, Green Mortgages (eg. ICMA Green Bond Principles, EU Green Bond Standards, Climate Bond Initiative Standard, internal standard, other), including Corporates, Sovereign, Supra, ...:</t>
  </si>
  <si>
    <t>For Carbon Removal investments, please confirm that they are certified and which certification is used, same for Forestry, Farmland, “Other”?</t>
  </si>
  <si>
    <t>Carbon Removal (pls. explain in line 44)</t>
  </si>
  <si>
    <r>
      <t xml:space="preserve">Does your organisation invest in climate solutions via this asset class? </t>
    </r>
    <r>
      <rPr>
        <i/>
        <sz val="16"/>
        <color theme="1"/>
        <rFont val="Calibri"/>
        <family val="2"/>
        <scheme val="minor"/>
      </rPr>
      <t>Please be aware that only those cells in line 9 answered with 'yes', will activate the filters for lines 17-19, and that cells D9 and H9 serve as illustrative examples thereof.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</si>
</sst>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
    <numFmt numFmtId="166" formatCode="\$#\ &quot;million&quot;"/>
    <numFmt numFmtId="167" formatCode="\$#\ &quot;billion&quot;"/>
  </numFmts>
  <fonts count="72">
    <font>
      <sz val="11"/>
      <color theme="1"/>
      <name val="Calibri"/>
      <family val="2"/>
      <scheme val="minor"/>
    </font>
    <font>
      <sz val="11"/>
      <color theme="1"/>
      <name val="SwissReSans"/>
      <family val="2"/>
    </font>
    <font>
      <sz val="9"/>
      <color rgb="FF333333"/>
      <name val="Segoe UI"/>
      <family val="2"/>
    </font>
    <font>
      <sz val="12"/>
      <color theme="1"/>
      <name val="Arial"/>
      <family val="2"/>
    </font>
    <font>
      <b/>
      <sz val="10"/>
      <color rgb="FF333333"/>
      <name val="Segoe UI"/>
      <family val="2"/>
    </font>
    <font>
      <b/>
      <sz val="12"/>
      <color theme="0"/>
      <name val="Arial"/>
      <family val="2"/>
    </font>
    <font>
      <sz val="11"/>
      <color theme="1"/>
      <name val="Calibri"/>
      <family val="2"/>
      <scheme val="minor"/>
    </font>
    <font>
      <b/>
      <sz val="12"/>
      <color rgb="FFC00000"/>
      <name val="Arial"/>
      <family val="2"/>
    </font>
    <font>
      <b/>
      <sz val="12"/>
      <color theme="1" tint="0.249977111117893"/>
      <name val="Arial"/>
      <family val="2"/>
    </font>
    <font>
      <sz val="14"/>
      <color rgb="FFC00000"/>
      <name val="Calibri"/>
      <family val="2"/>
      <scheme val="minor"/>
    </font>
    <font>
      <sz val="12"/>
      <color theme="1"/>
      <name val="Calibri"/>
      <family val="2"/>
      <scheme val="minor"/>
    </font>
    <font>
      <sz val="8"/>
      <name val="Calibri"/>
      <family val="2"/>
      <scheme val="minor"/>
    </font>
    <font>
      <b/>
      <sz val="12"/>
      <color theme="1"/>
      <name val="Calibri"/>
      <family val="2"/>
      <scheme val="minor"/>
    </font>
    <font>
      <sz val="10"/>
      <color rgb="FF000000"/>
      <name val="Helvetica Neue"/>
      <family val="2"/>
    </font>
    <font>
      <b/>
      <sz val="12"/>
      <color theme="1" tint="0.34998626667073579"/>
      <name val="Arial"/>
      <family val="2"/>
    </font>
    <font>
      <sz val="12"/>
      <name val="Arial"/>
      <family val="2"/>
    </font>
    <font>
      <i/>
      <sz val="12"/>
      <name val="Arial"/>
      <family val="2"/>
    </font>
    <font>
      <i/>
      <sz val="12"/>
      <color theme="4" tint="-0.249977111117893"/>
      <name val="Arial"/>
      <family val="2"/>
    </font>
    <font>
      <b/>
      <sz val="22"/>
      <color theme="1" tint="0.249977111117893"/>
      <name val="Arial"/>
      <family val="2"/>
    </font>
    <font>
      <b/>
      <sz val="11"/>
      <color theme="0"/>
      <name val="Arial"/>
      <family val="2"/>
    </font>
    <font>
      <sz val="11"/>
      <color theme="9" tint="-0.499984740745262"/>
      <name val="Calibri"/>
      <family val="2"/>
      <scheme val="minor"/>
    </font>
    <font>
      <sz val="11"/>
      <color theme="9" tint="-0.499984740745262"/>
      <name val="Calibari"/>
    </font>
    <font>
      <b/>
      <sz val="11"/>
      <color rgb="FFC00000"/>
      <name val="Calibri"/>
      <family val="2"/>
      <scheme val="minor"/>
    </font>
    <font>
      <sz val="9"/>
      <color indexed="81"/>
      <name val="Tahoma"/>
      <family val="2"/>
    </font>
    <font>
      <u/>
      <sz val="11"/>
      <color theme="10"/>
      <name val="Calibri"/>
      <family val="2"/>
      <scheme val="minor"/>
    </font>
    <font>
      <sz val="12"/>
      <color theme="5"/>
      <name val="Arial"/>
      <family val="2"/>
    </font>
    <font>
      <sz val="8"/>
      <name val="Segoe UI"/>
      <family val="2"/>
    </font>
    <font>
      <sz val="11"/>
      <name val="Calibri"/>
      <family val="2"/>
      <scheme val="minor"/>
    </font>
    <font>
      <sz val="14"/>
      <color theme="1"/>
      <name val="Calibri"/>
      <family val="2"/>
      <scheme val="minor"/>
    </font>
    <font>
      <b/>
      <sz val="11"/>
      <color theme="1"/>
      <name val="Calibri"/>
      <family val="2"/>
      <scheme val="minor"/>
    </font>
    <font>
      <sz val="11"/>
      <color theme="0"/>
      <name val="Calibri"/>
      <family val="2"/>
      <scheme val="minor"/>
    </font>
    <font>
      <b/>
      <sz val="21"/>
      <color theme="1" tint="0.34998626667073579"/>
      <name val="Calibri"/>
      <family val="2"/>
      <scheme val="minor"/>
    </font>
    <font>
      <b/>
      <sz val="16"/>
      <color theme="1" tint="0.249977111117893"/>
      <name val="Calibri"/>
      <family val="2"/>
      <scheme val="minor"/>
    </font>
    <font>
      <b/>
      <sz val="16"/>
      <color theme="0"/>
      <name val="Calibri"/>
      <family val="2"/>
      <scheme val="minor"/>
    </font>
    <font>
      <b/>
      <sz val="20"/>
      <color theme="1" tint="0.34998626667073579"/>
      <name val="Calibri"/>
      <family val="2"/>
      <scheme val="minor"/>
    </font>
    <font>
      <b/>
      <sz val="20"/>
      <color theme="0"/>
      <name val="Calibri"/>
      <family val="2"/>
      <scheme val="minor"/>
    </font>
    <font>
      <b/>
      <sz val="18"/>
      <color theme="0"/>
      <name val="Calibri"/>
      <family val="2"/>
      <scheme val="minor"/>
    </font>
    <font>
      <sz val="11"/>
      <color theme="1" tint="0.34998626667073579"/>
      <name val="Calibri"/>
      <family val="2"/>
      <scheme val="minor"/>
    </font>
    <font>
      <sz val="11"/>
      <color theme="1" tint="0.249977111117893"/>
      <name val="Calibri"/>
      <family val="2"/>
      <scheme val="minor"/>
    </font>
    <font>
      <b/>
      <sz val="14"/>
      <color theme="1"/>
      <name val="Calibri"/>
      <family val="2"/>
      <scheme val="minor"/>
    </font>
    <font>
      <b/>
      <sz val="28"/>
      <color theme="1" tint="0.249977111117893"/>
      <name val="Calibri"/>
      <family val="2"/>
      <scheme val="minor"/>
    </font>
    <font>
      <b/>
      <sz val="28"/>
      <color theme="1"/>
      <name val="Calibri"/>
      <family val="2"/>
      <scheme val="minor"/>
    </font>
    <font>
      <u/>
      <sz val="11"/>
      <color theme="10"/>
      <name val="SwissReSans"/>
      <family val="2"/>
    </font>
    <font>
      <sz val="12"/>
      <name val="Calibri"/>
      <family val="2"/>
      <scheme val="minor"/>
    </font>
    <font>
      <b/>
      <sz val="18"/>
      <color theme="1"/>
      <name val="Calibri"/>
      <family val="2"/>
      <scheme val="minor"/>
    </font>
    <font>
      <b/>
      <sz val="18"/>
      <name val="Calibri"/>
      <family val="2"/>
      <scheme val="minor"/>
    </font>
    <font>
      <sz val="10"/>
      <color theme="1"/>
      <name val="Calibri"/>
      <family val="2"/>
      <scheme val="minor"/>
    </font>
    <font>
      <b/>
      <sz val="14"/>
      <color rgb="FFC00000"/>
      <name val="Calibri"/>
      <family val="2"/>
      <scheme val="minor"/>
    </font>
    <font>
      <sz val="11"/>
      <color theme="5"/>
      <name val="Calibri"/>
      <family val="2"/>
      <scheme val="minor"/>
    </font>
    <font>
      <sz val="12"/>
      <color theme="5"/>
      <name val="Calibri"/>
      <family val="2"/>
      <scheme val="minor"/>
    </font>
    <font>
      <b/>
      <sz val="10"/>
      <color theme="0"/>
      <name val="Arial"/>
      <family val="2"/>
    </font>
    <font>
      <sz val="9"/>
      <color rgb="FF000000"/>
      <name val="Tahoma"/>
      <family val="2"/>
    </font>
    <font>
      <sz val="11"/>
      <color theme="0" tint="-4.9989318521683403E-2"/>
      <name val="Calibri"/>
      <family val="2"/>
      <scheme val="minor"/>
    </font>
    <font>
      <b/>
      <sz val="12"/>
      <color rgb="FFC00000"/>
      <name val="Calibri"/>
      <family val="2"/>
      <scheme val="minor"/>
    </font>
    <font>
      <sz val="9"/>
      <color theme="1"/>
      <name val="Franklin Gothic Book"/>
      <family val="2"/>
    </font>
    <font>
      <sz val="10"/>
      <color theme="1"/>
      <name val="Franklin Gothic Book"/>
      <family val="2"/>
    </font>
    <font>
      <sz val="11"/>
      <color rgb="FFC00000"/>
      <name val="Calibri"/>
      <family val="2"/>
      <scheme val="minor"/>
    </font>
    <font>
      <sz val="9"/>
      <color theme="1"/>
      <name val="Segoe UI"/>
      <family val="2"/>
    </font>
    <font>
      <b/>
      <sz val="9"/>
      <color indexed="81"/>
      <name val="Tahoma"/>
      <family val="2"/>
    </font>
    <font>
      <sz val="16"/>
      <color theme="1"/>
      <name val="Calibri"/>
      <family val="2"/>
      <scheme val="minor"/>
    </font>
    <font>
      <sz val="16"/>
      <name val="Arial"/>
      <family val="2"/>
    </font>
    <font>
      <b/>
      <sz val="18"/>
      <color theme="1" tint="0.249977111117893"/>
      <name val="Calibri"/>
      <family val="2"/>
      <scheme val="minor"/>
    </font>
    <font>
      <sz val="12"/>
      <color rgb="FFFF0000"/>
      <name val="Calibri"/>
      <family val="2"/>
      <scheme val="minor"/>
    </font>
    <font>
      <sz val="18"/>
      <color theme="1"/>
      <name val="Calibri"/>
      <family val="2"/>
      <scheme val="minor"/>
    </font>
    <font>
      <sz val="16"/>
      <name val="Arial"/>
      <family val="2"/>
    </font>
    <font>
      <b/>
      <sz val="16"/>
      <color theme="1"/>
      <name val="Calibri"/>
      <family val="2"/>
      <scheme val="minor"/>
    </font>
    <font>
      <b/>
      <sz val="14"/>
      <name val="Calibri"/>
      <family val="2"/>
      <scheme val="minor"/>
    </font>
    <font>
      <i/>
      <sz val="18"/>
      <color theme="1"/>
      <name val="Calibri"/>
      <family val="2"/>
      <scheme val="minor"/>
    </font>
    <font>
      <i/>
      <sz val="18"/>
      <color theme="0"/>
      <name val="Calibri"/>
      <family val="2"/>
      <scheme val="minor"/>
    </font>
    <font>
      <b/>
      <i/>
      <sz val="18"/>
      <color theme="1"/>
      <name val="Calibri"/>
      <family val="2"/>
      <scheme val="minor"/>
    </font>
    <font>
      <i/>
      <sz val="14"/>
      <color theme="1"/>
      <name val="Calibri"/>
      <family val="2"/>
      <scheme val="minor"/>
    </font>
    <font>
      <i/>
      <sz val="16"/>
      <color theme="1"/>
      <name val="Calibri"/>
      <family val="2"/>
      <scheme val="minor"/>
    </font>
  </fonts>
  <fills count="35">
    <fill>
      <patternFill patternType="none"/>
    </fill>
    <fill>
      <patternFill patternType="gray125"/>
    </fill>
    <fill>
      <patternFill patternType="solid">
        <fgColor rgb="FF376B71"/>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
      <patternFill patternType="solid">
        <fgColor rgb="FF0D7E85"/>
        <bgColor indexed="64"/>
      </patternFill>
    </fill>
    <fill>
      <patternFill patternType="solid">
        <fgColor rgb="FF40969D"/>
        <bgColor indexed="64"/>
      </patternFill>
    </fill>
    <fill>
      <patternFill patternType="solid">
        <fgColor rgb="FF71B1B5"/>
        <bgColor indexed="64"/>
      </patternFill>
    </fill>
    <fill>
      <patternFill patternType="solid">
        <fgColor rgb="FFFEC300"/>
        <bgColor indexed="64"/>
      </patternFill>
    </fill>
    <fill>
      <patternFill patternType="solid">
        <fgColor rgb="FFE2EEDC"/>
        <bgColor indexed="64"/>
      </patternFill>
    </fill>
    <fill>
      <patternFill patternType="solid">
        <fgColor rgb="FF9FCBCE"/>
        <bgColor indexed="64"/>
      </patternFill>
    </fill>
    <fill>
      <patternFill patternType="solid">
        <fgColor rgb="FF71B2B9"/>
        <bgColor indexed="64"/>
      </patternFill>
    </fill>
    <fill>
      <patternFill patternType="solid">
        <fgColor theme="0" tint="-0.14999847407452621"/>
        <bgColor theme="4"/>
      </patternFill>
    </fill>
    <fill>
      <patternFill patternType="solid">
        <fgColor theme="0" tint="-0.14999847407452621"/>
        <bgColor indexed="64"/>
      </patternFill>
    </fill>
    <fill>
      <patternFill patternType="solid">
        <fgColor rgb="FFA0CACE"/>
        <bgColor indexed="64"/>
      </patternFill>
    </fill>
    <fill>
      <patternFill patternType="solid">
        <fgColor rgb="FF9D9C9C"/>
        <bgColor indexed="64"/>
      </patternFill>
    </fill>
    <fill>
      <patternFill patternType="solid">
        <fgColor rgb="FFA0CACD"/>
        <bgColor indexed="64"/>
      </patternFill>
    </fill>
    <fill>
      <patternFill patternType="solid">
        <fgColor theme="9" tint="0.79998168889431442"/>
        <bgColor theme="0"/>
      </patternFill>
    </fill>
    <fill>
      <patternFill patternType="solid">
        <fgColor theme="0" tint="-0.249977111117893"/>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5117038483843"/>
        <bgColor theme="0"/>
      </patternFill>
    </fill>
    <fill>
      <patternFill patternType="solid">
        <fgColor rgb="FFFFF6DD"/>
        <bgColor indexed="64"/>
      </patternFill>
    </fill>
    <fill>
      <patternFill patternType="solid">
        <fgColor theme="0" tint="-0.249977111117893"/>
        <bgColor theme="0"/>
      </patternFill>
    </fill>
    <fill>
      <patternFill patternType="solid">
        <fgColor theme="7" tint="0.79998168889431442"/>
        <bgColor theme="0"/>
      </patternFill>
    </fill>
    <fill>
      <patternFill patternType="mediumGray">
        <fgColor rgb="FFFFC000"/>
        <bgColor rgb="FFFEC300"/>
      </patternFill>
    </fill>
    <fill>
      <patternFill patternType="mediumGray">
        <fgColor rgb="FFFFC000"/>
        <bgColor rgb="FFFFC000"/>
      </patternFill>
    </fill>
    <fill>
      <patternFill patternType="solid">
        <fgColor rgb="FFFFC000"/>
        <bgColor theme="0"/>
      </patternFill>
    </fill>
    <fill>
      <patternFill patternType="darkGray">
        <fgColor theme="2" tint="-0.499984740745262"/>
        <bgColor theme="0" tint="-0.499984740745262"/>
      </patternFill>
    </fill>
    <fill>
      <patternFill patternType="darkGray">
        <fgColor theme="1" tint="0.499984740745262"/>
        <bgColor theme="0" tint="-0.499984740745262"/>
      </patternFill>
    </fill>
    <fill>
      <patternFill patternType="solid">
        <fgColor rgb="FFFFC000"/>
        <bgColor indexed="64"/>
      </patternFill>
    </fill>
    <fill>
      <patternFill patternType="solid">
        <fgColor theme="0" tint="-0.499984740745262"/>
        <bgColor theme="0"/>
      </patternFill>
    </fill>
    <fill>
      <patternFill patternType="solid">
        <fgColor rgb="FFFEC300"/>
        <bgColor rgb="FFFEC300"/>
      </patternFill>
    </fill>
  </fills>
  <borders count="5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theme="0" tint="-0.34998626667073579"/>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right/>
      <top style="thin">
        <color theme="0"/>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249977111117893"/>
      </left>
      <right/>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theme="0" tint="-0.34998626667073579"/>
      </top>
      <bottom style="medium">
        <color indexed="64"/>
      </bottom>
      <diagonal/>
    </border>
    <border>
      <left style="medium">
        <color indexed="64"/>
      </left>
      <right style="thin">
        <color indexed="64"/>
      </right>
      <top style="thin">
        <color indexed="64"/>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indexed="64"/>
      </left>
      <right/>
      <top style="thin">
        <color theme="0" tint="-0.34998626667073579"/>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s>
  <cellStyleXfs count="22">
    <xf numFmtId="0" fontId="0"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0" fontId="10" fillId="0" borderId="0"/>
    <xf numFmtId="0" fontId="6" fillId="0" borderId="0"/>
    <xf numFmtId="0" fontId="24" fillId="0" borderId="0" applyNumberForma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42" fillId="0" borderId="0" applyNumberFormat="0" applyFill="0" applyBorder="0" applyAlignment="0" applyProtection="0"/>
    <xf numFmtId="0" fontId="24" fillId="0" borderId="0" applyNumberFormat="0" applyFill="0" applyBorder="0" applyAlignment="0" applyProtection="0"/>
    <xf numFmtId="0" fontId="6" fillId="0" borderId="0"/>
    <xf numFmtId="9" fontId="6" fillId="0" borderId="0" applyFont="0" applyFill="0" applyBorder="0" applyAlignment="0" applyProtection="0"/>
    <xf numFmtId="164" fontId="6" fillId="0" borderId="0" applyFont="0" applyFill="0" applyBorder="0" applyAlignment="0" applyProtection="0"/>
  </cellStyleXfs>
  <cellXfs count="426">
    <xf numFmtId="0" fontId="0" fillId="0" borderId="0" xfId="0"/>
    <xf numFmtId="0" fontId="1" fillId="0" borderId="0" xfId="1"/>
    <xf numFmtId="0" fontId="2" fillId="0" borderId="0" xfId="1" applyFont="1" applyAlignment="1">
      <alignment vertical="center"/>
    </xf>
    <xf numFmtId="0" fontId="3" fillId="0" borderId="0" xfId="1" applyFont="1" applyAlignment="1">
      <alignment vertical="center"/>
    </xf>
    <xf numFmtId="0" fontId="4" fillId="0" borderId="0" xfId="1" applyFont="1" applyAlignment="1">
      <alignment vertical="center"/>
    </xf>
    <xf numFmtId="0" fontId="5" fillId="2" borderId="1" xfId="0" applyFont="1" applyFill="1" applyBorder="1" applyAlignment="1">
      <alignment horizontal="center" vertical="center"/>
    </xf>
    <xf numFmtId="0" fontId="0" fillId="3" borderId="0" xfId="0" applyFill="1" applyAlignment="1">
      <alignment vertical="center"/>
    </xf>
    <xf numFmtId="0" fontId="0" fillId="3" borderId="0" xfId="0" applyFill="1" applyAlignment="1">
      <alignment horizontal="center" vertical="center"/>
    </xf>
    <xf numFmtId="0" fontId="0" fillId="3" borderId="0" xfId="0" applyFill="1"/>
    <xf numFmtId="0" fontId="0" fillId="3" borderId="0" xfId="0" applyFill="1" applyAlignment="1">
      <alignment horizontal="center"/>
    </xf>
    <xf numFmtId="0" fontId="5" fillId="2" borderId="3" xfId="0" applyFont="1" applyFill="1" applyBorder="1" applyAlignment="1">
      <alignment horizontal="center" vertical="center"/>
    </xf>
    <xf numFmtId="0" fontId="0" fillId="4" borderId="2" xfId="0" applyFill="1" applyBorder="1" applyAlignment="1">
      <alignment vertical="center"/>
    </xf>
    <xf numFmtId="0" fontId="0" fillId="3" borderId="0" xfId="0" applyFill="1" applyAlignment="1">
      <alignment wrapText="1"/>
    </xf>
    <xf numFmtId="0" fontId="0" fillId="11" borderId="2" xfId="0" applyFill="1" applyBorder="1" applyAlignment="1">
      <alignment horizontal="center" vertical="center"/>
    </xf>
    <xf numFmtId="0" fontId="13" fillId="0" borderId="0" xfId="0" applyFont="1"/>
    <xf numFmtId="0" fontId="5" fillId="7" borderId="2"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16" fillId="0" borderId="2" xfId="0" applyFont="1" applyBorder="1" applyAlignment="1">
      <alignment horizontal="right" vertical="center" wrapText="1" indent="2"/>
    </xf>
    <xf numFmtId="0" fontId="17" fillId="0" borderId="2" xfId="0" applyFont="1" applyBorder="1" applyAlignment="1">
      <alignment horizontal="right" vertical="center" wrapText="1" indent="2"/>
    </xf>
    <xf numFmtId="0" fontId="19" fillId="8" borderId="2" xfId="0" applyFont="1" applyFill="1" applyBorder="1" applyAlignment="1">
      <alignment horizontal="center" vertical="center" wrapText="1"/>
    </xf>
    <xf numFmtId="0" fontId="20" fillId="5" borderId="2" xfId="0" applyFont="1" applyFill="1" applyBorder="1" applyAlignment="1" applyProtection="1">
      <alignment horizontal="center" vertical="center" wrapText="1"/>
      <protection locked="0"/>
    </xf>
    <xf numFmtId="0" fontId="21" fillId="5" borderId="2" xfId="0" applyFont="1" applyFill="1" applyBorder="1" applyAlignment="1" applyProtection="1">
      <alignment horizontal="center" vertical="center" wrapText="1"/>
      <protection locked="0"/>
    </xf>
    <xf numFmtId="0" fontId="0" fillId="4" borderId="2" xfId="0" applyFill="1" applyBorder="1" applyAlignment="1">
      <alignment horizontal="center" vertical="center"/>
    </xf>
    <xf numFmtId="165" fontId="20" fillId="5" borderId="2" xfId="4" applyNumberFormat="1" applyFont="1" applyFill="1" applyBorder="1" applyAlignment="1" applyProtection="1">
      <alignment horizontal="center" vertical="center" wrapText="1"/>
      <protection locked="0"/>
    </xf>
    <xf numFmtId="165" fontId="21" fillId="5" borderId="2" xfId="4" applyNumberFormat="1" applyFont="1" applyFill="1" applyBorder="1" applyAlignment="1" applyProtection="1">
      <alignment horizontal="center" vertical="center" wrapText="1"/>
      <protection locked="0"/>
    </xf>
    <xf numFmtId="0" fontId="21" fillId="4" borderId="2" xfId="0" applyFont="1" applyFill="1" applyBorder="1" applyAlignment="1" applyProtection="1">
      <alignment horizontal="center" vertical="center" wrapText="1"/>
      <protection locked="0"/>
    </xf>
    <xf numFmtId="0" fontId="20" fillId="5" borderId="15" xfId="0" applyFont="1" applyFill="1" applyBorder="1" applyAlignment="1" applyProtection="1">
      <alignment horizontal="center" vertical="center" wrapText="1"/>
      <protection locked="0"/>
    </xf>
    <xf numFmtId="0" fontId="20" fillId="5" borderId="17" xfId="0" applyFont="1" applyFill="1" applyBorder="1" applyAlignment="1" applyProtection="1">
      <alignment horizontal="center" vertical="center" wrapText="1"/>
      <protection locked="0"/>
    </xf>
    <xf numFmtId="0" fontId="20" fillId="5" borderId="18" xfId="0" applyFont="1" applyFill="1" applyBorder="1" applyAlignment="1" applyProtection="1">
      <alignment horizontal="center" vertical="center" wrapText="1"/>
      <protection locked="0"/>
    </xf>
    <xf numFmtId="0" fontId="0" fillId="11" borderId="4" xfId="0" applyFill="1" applyBorder="1" applyAlignment="1">
      <alignment horizontal="center" vertical="center"/>
    </xf>
    <xf numFmtId="0" fontId="0" fillId="11" borderId="11" xfId="0" applyFill="1" applyBorder="1" applyAlignment="1">
      <alignment horizontal="center" vertical="center"/>
    </xf>
    <xf numFmtId="0" fontId="0" fillId="11" borderId="12" xfId="0" applyFill="1" applyBorder="1" applyAlignment="1">
      <alignment horizontal="center" vertical="center"/>
    </xf>
    <xf numFmtId="0" fontId="0" fillId="11" borderId="13" xfId="0" applyFill="1" applyBorder="1" applyAlignment="1">
      <alignment horizontal="center" vertical="center"/>
    </xf>
    <xf numFmtId="0" fontId="25" fillId="3" borderId="0" xfId="0" applyFont="1" applyFill="1" applyAlignment="1">
      <alignment vertical="top" wrapText="1"/>
    </xf>
    <xf numFmtId="0" fontId="26" fillId="0" borderId="0" xfId="0" applyFont="1" applyAlignment="1">
      <alignment vertical="center"/>
    </xf>
    <xf numFmtId="165" fontId="20" fillId="5" borderId="14" xfId="4" applyNumberFormat="1" applyFont="1" applyFill="1" applyBorder="1" applyAlignment="1" applyProtection="1">
      <alignment horizontal="center" vertical="center" wrapText="1"/>
      <protection locked="0"/>
    </xf>
    <xf numFmtId="165" fontId="20" fillId="5" borderId="15" xfId="4" applyNumberFormat="1" applyFont="1" applyFill="1" applyBorder="1" applyAlignment="1" applyProtection="1">
      <alignment horizontal="center" vertical="center" wrapText="1"/>
      <protection locked="0"/>
    </xf>
    <xf numFmtId="165" fontId="20" fillId="5" borderId="16" xfId="4" applyNumberFormat="1" applyFont="1" applyFill="1" applyBorder="1" applyAlignment="1" applyProtection="1">
      <alignment horizontal="center" vertical="center" wrapText="1"/>
      <protection locked="0"/>
    </xf>
    <xf numFmtId="165" fontId="20" fillId="5" borderId="17" xfId="4" applyNumberFormat="1" applyFont="1" applyFill="1" applyBorder="1" applyAlignment="1" applyProtection="1">
      <alignment horizontal="center" vertical="center" wrapText="1"/>
      <protection locked="0"/>
    </xf>
    <xf numFmtId="165" fontId="20" fillId="5" borderId="18" xfId="4" applyNumberFormat="1" applyFont="1" applyFill="1" applyBorder="1" applyAlignment="1" applyProtection="1">
      <alignment horizontal="center" vertical="center" wrapText="1"/>
      <protection locked="0"/>
    </xf>
    <xf numFmtId="0" fontId="22" fillId="3" borderId="0" xfId="0" applyFont="1" applyFill="1" applyAlignment="1">
      <alignment horizontal="center" vertical="center" wrapText="1"/>
    </xf>
    <xf numFmtId="0" fontId="2" fillId="0" borderId="0" xfId="0" applyFont="1" applyAlignment="1">
      <alignment vertical="center"/>
    </xf>
    <xf numFmtId="0" fontId="5" fillId="6" borderId="2" xfId="0" applyFont="1" applyFill="1" applyBorder="1" applyAlignment="1">
      <alignment horizontal="center" vertical="center" wrapText="1"/>
    </xf>
    <xf numFmtId="0" fontId="14" fillId="12" borderId="2" xfId="0" applyFont="1" applyFill="1" applyBorder="1" applyAlignment="1">
      <alignment horizontal="left" vertical="center" wrapText="1"/>
    </xf>
    <xf numFmtId="0" fontId="0" fillId="11" borderId="31" xfId="0" applyFill="1" applyBorder="1" applyAlignment="1">
      <alignment horizontal="center" vertical="center"/>
    </xf>
    <xf numFmtId="165" fontId="20" fillId="5" borderId="5" xfId="4" applyNumberFormat="1" applyFont="1" applyFill="1" applyBorder="1" applyAlignment="1" applyProtection="1">
      <alignment horizontal="center" vertical="center" wrapText="1"/>
      <protection locked="0"/>
    </xf>
    <xf numFmtId="165" fontId="20" fillId="5" borderId="32" xfId="4" applyNumberFormat="1" applyFont="1" applyFill="1" applyBorder="1" applyAlignment="1" applyProtection="1">
      <alignment horizontal="center" vertical="center" wrapText="1"/>
      <protection locked="0"/>
    </xf>
    <xf numFmtId="0" fontId="27" fillId="5" borderId="2" xfId="0" applyFont="1" applyFill="1" applyBorder="1" applyAlignment="1" applyProtection="1">
      <alignment horizontal="center" vertical="center" wrapText="1"/>
      <protection locked="0"/>
    </xf>
    <xf numFmtId="165" fontId="27" fillId="5" borderId="2" xfId="4" applyNumberFormat="1" applyFont="1" applyFill="1" applyBorder="1" applyAlignment="1" applyProtection="1">
      <alignment horizontal="center" vertical="center" wrapText="1"/>
      <protection locked="0"/>
    </xf>
    <xf numFmtId="0" fontId="9" fillId="14" borderId="2" xfId="0" applyFont="1" applyFill="1" applyBorder="1" applyAlignment="1">
      <alignment horizontal="center" vertical="center" wrapText="1"/>
    </xf>
    <xf numFmtId="0" fontId="0" fillId="3" borderId="0" xfId="0" applyFill="1" applyAlignment="1">
      <alignment horizontal="left" vertical="top"/>
    </xf>
    <xf numFmtId="0" fontId="4" fillId="11" borderId="0" xfId="1" applyFont="1" applyFill="1" applyAlignment="1">
      <alignment vertical="center"/>
    </xf>
    <xf numFmtId="0" fontId="0" fillId="5" borderId="4" xfId="0" applyFill="1" applyBorder="1" applyAlignment="1">
      <alignment vertical="center"/>
    </xf>
    <xf numFmtId="0" fontId="5" fillId="6" borderId="0" xfId="0" applyFont="1" applyFill="1" applyAlignment="1">
      <alignment horizontal="center" vertical="center" wrapText="1"/>
    </xf>
    <xf numFmtId="0" fontId="21" fillId="5" borderId="4" xfId="0" applyFont="1" applyFill="1" applyBorder="1" applyAlignment="1" applyProtection="1">
      <alignment horizontal="center" vertical="center" wrapText="1"/>
      <protection locked="0"/>
    </xf>
    <xf numFmtId="0" fontId="15" fillId="0" borderId="2" xfId="0" applyFont="1" applyBorder="1" applyAlignment="1">
      <alignment vertical="center" wrapText="1"/>
    </xf>
    <xf numFmtId="0" fontId="6" fillId="11" borderId="11" xfId="19" applyFill="1" applyBorder="1" applyAlignment="1">
      <alignment horizontal="center" vertical="center"/>
    </xf>
    <xf numFmtId="0" fontId="6" fillId="11" borderId="12" xfId="19" applyFill="1" applyBorder="1" applyAlignment="1">
      <alignment horizontal="center" vertical="center"/>
    </xf>
    <xf numFmtId="0" fontId="6" fillId="11" borderId="13" xfId="19" applyFill="1" applyBorder="1" applyAlignment="1">
      <alignment horizontal="center" vertical="center"/>
    </xf>
    <xf numFmtId="165" fontId="20" fillId="5" borderId="2" xfId="20" applyNumberFormat="1" applyFont="1" applyFill="1" applyBorder="1" applyAlignment="1" applyProtection="1">
      <alignment horizontal="center" vertical="center" wrapText="1"/>
      <protection locked="0"/>
    </xf>
    <xf numFmtId="165" fontId="20" fillId="5" borderId="15" xfId="20" applyNumberFormat="1" applyFont="1" applyFill="1" applyBorder="1" applyAlignment="1" applyProtection="1">
      <alignment horizontal="center" vertical="center" wrapText="1"/>
      <protection locked="0"/>
    </xf>
    <xf numFmtId="165" fontId="20" fillId="5" borderId="17" xfId="20" applyNumberFormat="1" applyFont="1" applyFill="1" applyBorder="1" applyAlignment="1" applyProtection="1">
      <alignment horizontal="center" vertical="center" wrapText="1"/>
      <protection locked="0"/>
    </xf>
    <xf numFmtId="165" fontId="20" fillId="5" borderId="18" xfId="20" applyNumberFormat="1" applyFont="1" applyFill="1" applyBorder="1" applyAlignment="1" applyProtection="1">
      <alignment horizontal="center" vertical="center" wrapText="1"/>
      <protection locked="0"/>
    </xf>
    <xf numFmtId="165" fontId="20" fillId="5" borderId="14" xfId="20" applyNumberFormat="1" applyFont="1" applyFill="1" applyBorder="1" applyAlignment="1" applyProtection="1">
      <alignment horizontal="center" vertical="center" wrapText="1"/>
      <protection locked="0"/>
    </xf>
    <xf numFmtId="165" fontId="20" fillId="5" borderId="16" xfId="20" applyNumberFormat="1" applyFont="1" applyFill="1" applyBorder="1" applyAlignment="1" applyProtection="1">
      <alignment horizontal="center" vertical="center" wrapText="1"/>
      <protection locked="0"/>
    </xf>
    <xf numFmtId="0" fontId="24" fillId="0" borderId="0" xfId="18"/>
    <xf numFmtId="0" fontId="15" fillId="0" borderId="2" xfId="0" applyFont="1" applyBorder="1" applyAlignment="1">
      <alignment horizontal="center" vertical="center" wrapText="1"/>
    </xf>
    <xf numFmtId="0" fontId="0" fillId="5" borderId="2" xfId="0" applyFill="1" applyBorder="1" applyAlignment="1">
      <alignment horizontal="center" vertical="center"/>
    </xf>
    <xf numFmtId="0" fontId="47" fillId="14" borderId="10" xfId="0" applyFont="1" applyFill="1" applyBorder="1" applyAlignment="1">
      <alignment horizontal="center" vertical="center" wrapText="1"/>
    </xf>
    <xf numFmtId="0" fontId="22" fillId="13" borderId="10" xfId="0" applyFont="1" applyFill="1" applyBorder="1" applyAlignment="1">
      <alignment horizontal="center" vertical="center" wrapText="1"/>
    </xf>
    <xf numFmtId="0" fontId="48" fillId="3" borderId="0" xfId="0" applyFont="1" applyFill="1" applyAlignment="1">
      <alignment vertical="center"/>
    </xf>
    <xf numFmtId="0" fontId="48" fillId="3" borderId="0" xfId="0" applyFont="1" applyFill="1"/>
    <xf numFmtId="164" fontId="0" fillId="3" borderId="0" xfId="0" applyNumberFormat="1" applyFill="1" applyAlignment="1">
      <alignment vertical="center"/>
    </xf>
    <xf numFmtId="0" fontId="50" fillId="7" borderId="2" xfId="0" applyFont="1" applyFill="1" applyBorder="1" applyAlignment="1">
      <alignment horizontal="center" vertical="center" wrapText="1"/>
    </xf>
    <xf numFmtId="0" fontId="0" fillId="4" borderId="2" xfId="0" applyFill="1" applyBorder="1" applyAlignment="1">
      <alignment vertical="center" wrapText="1"/>
    </xf>
    <xf numFmtId="0" fontId="0" fillId="4" borderId="28" xfId="0" applyFill="1" applyBorder="1" applyAlignment="1">
      <alignment vertical="center"/>
    </xf>
    <xf numFmtId="0" fontId="0" fillId="11" borderId="12" xfId="19" applyFont="1" applyFill="1" applyBorder="1" applyAlignment="1">
      <alignment horizontal="center" vertical="center"/>
    </xf>
    <xf numFmtId="0" fontId="0" fillId="11" borderId="13" xfId="19" applyFont="1" applyFill="1" applyBorder="1" applyAlignment="1">
      <alignment horizontal="center" vertical="center"/>
    </xf>
    <xf numFmtId="0" fontId="0" fillId="4" borderId="4" xfId="0" applyFill="1" applyBorder="1" applyAlignment="1">
      <alignment vertical="center"/>
    </xf>
    <xf numFmtId="0" fontId="29" fillId="4" borderId="2" xfId="0" applyFont="1" applyFill="1" applyBorder="1" applyAlignment="1">
      <alignment vertical="center"/>
    </xf>
    <xf numFmtId="0" fontId="52" fillId="3" borderId="0" xfId="0" applyFont="1" applyFill="1" applyAlignment="1">
      <alignment vertical="center"/>
    </xf>
    <xf numFmtId="0" fontId="0" fillId="3" borderId="6" xfId="0" applyFill="1" applyBorder="1" applyAlignment="1">
      <alignment vertical="center"/>
    </xf>
    <xf numFmtId="0" fontId="0" fillId="4" borderId="2" xfId="0" applyFill="1" applyBorder="1" applyAlignment="1">
      <alignment horizontal="left" vertical="center" wrapText="1"/>
    </xf>
    <xf numFmtId="0" fontId="0" fillId="5" borderId="2" xfId="0" applyFill="1" applyBorder="1" applyAlignment="1">
      <alignment vertical="center"/>
    </xf>
    <xf numFmtId="9" fontId="1" fillId="0" borderId="0" xfId="4" applyFont="1"/>
    <xf numFmtId="0" fontId="0" fillId="18" borderId="4" xfId="0" applyFill="1" applyBorder="1" applyAlignment="1">
      <alignment horizontal="center" vertical="center"/>
    </xf>
    <xf numFmtId="0" fontId="0" fillId="4" borderId="2" xfId="0" applyFill="1" applyBorder="1" applyAlignment="1">
      <alignment horizontal="left" vertical="center"/>
    </xf>
    <xf numFmtId="0" fontId="12" fillId="4" borderId="2" xfId="0" applyFont="1" applyFill="1" applyBorder="1" applyAlignment="1">
      <alignment horizontal="left" vertical="center"/>
    </xf>
    <xf numFmtId="0" fontId="20" fillId="5" borderId="15" xfId="4" applyNumberFormat="1" applyFont="1" applyFill="1" applyBorder="1" applyAlignment="1" applyProtection="1">
      <alignment horizontal="center" vertical="center" wrapText="1"/>
      <protection locked="0"/>
    </xf>
    <xf numFmtId="0" fontId="20" fillId="5" borderId="18" xfId="4" applyNumberFormat="1" applyFont="1" applyFill="1" applyBorder="1" applyAlignment="1" applyProtection="1">
      <alignment horizontal="center" vertical="center" wrapText="1"/>
      <protection locked="0"/>
    </xf>
    <xf numFmtId="0" fontId="53" fillId="11" borderId="4" xfId="0" applyFont="1" applyFill="1" applyBorder="1" applyAlignment="1">
      <alignment horizontal="center" vertical="center" wrapText="1"/>
    </xf>
    <xf numFmtId="0" fontId="0" fillId="5" borderId="4" xfId="0" applyFill="1" applyBorder="1" applyAlignment="1">
      <alignment horizontal="center" vertical="center"/>
    </xf>
    <xf numFmtId="9" fontId="0" fillId="3" borderId="0" xfId="4" applyFont="1" applyFill="1"/>
    <xf numFmtId="165" fontId="0" fillId="3" borderId="0" xfId="4" applyNumberFormat="1" applyFont="1" applyFill="1"/>
    <xf numFmtId="166" fontId="28" fillId="10" borderId="2" xfId="14" quotePrefix="1" applyNumberFormat="1" applyFont="1" applyFill="1" applyBorder="1" applyAlignment="1" applyProtection="1">
      <alignment horizontal="center" vertical="center"/>
      <protection locked="0"/>
    </xf>
    <xf numFmtId="0" fontId="32" fillId="15" borderId="2" xfId="15" applyFont="1" applyFill="1" applyBorder="1" applyAlignment="1">
      <alignment horizontal="center" vertical="center" wrapText="1"/>
    </xf>
    <xf numFmtId="0" fontId="0" fillId="3" borderId="20" xfId="0" applyFill="1" applyBorder="1"/>
    <xf numFmtId="0" fontId="0" fillId="3" borderId="21" xfId="0" applyFill="1" applyBorder="1"/>
    <xf numFmtId="0" fontId="0" fillId="3" borderId="22" xfId="0" applyFill="1" applyBorder="1"/>
    <xf numFmtId="0" fontId="0" fillId="3" borderId="23" xfId="0" applyFill="1" applyBorder="1"/>
    <xf numFmtId="0" fontId="0" fillId="3" borderId="24" xfId="0" applyFill="1" applyBorder="1"/>
    <xf numFmtId="0" fontId="0" fillId="3" borderId="25" xfId="0" applyFill="1" applyBorder="1"/>
    <xf numFmtId="0" fontId="0" fillId="3" borderId="26" xfId="0" applyFill="1" applyBorder="1"/>
    <xf numFmtId="0" fontId="0" fillId="3" borderId="27" xfId="0" applyFill="1" applyBorder="1"/>
    <xf numFmtId="0" fontId="0" fillId="3" borderId="23" xfId="0" applyFill="1" applyBorder="1" applyAlignment="1">
      <alignment vertical="center"/>
    </xf>
    <xf numFmtId="0" fontId="0" fillId="3" borderId="24" xfId="0" applyFill="1" applyBorder="1" applyAlignment="1">
      <alignment vertical="center"/>
    </xf>
    <xf numFmtId="166" fontId="33" fillId="19" borderId="2" xfId="14" applyNumberFormat="1" applyFont="1" applyFill="1" applyBorder="1" applyAlignment="1" applyProtection="1">
      <alignment horizontal="center" vertical="center" wrapText="1"/>
      <protection hidden="1"/>
    </xf>
    <xf numFmtId="0" fontId="0" fillId="19" borderId="2" xfId="0" applyFill="1" applyBorder="1" applyAlignment="1">
      <alignment vertical="center"/>
    </xf>
    <xf numFmtId="0" fontId="39" fillId="3" borderId="0" xfId="0" applyFont="1" applyFill="1" applyAlignment="1">
      <alignment horizontal="center" vertical="center"/>
    </xf>
    <xf numFmtId="0" fontId="24" fillId="4" borderId="2" xfId="18" applyFill="1" applyBorder="1" applyAlignment="1">
      <alignment vertical="center"/>
    </xf>
    <xf numFmtId="0" fontId="5" fillId="2" borderId="3" xfId="0" applyFont="1" applyFill="1" applyBorder="1" applyAlignment="1">
      <alignment horizontal="left" vertical="center"/>
    </xf>
    <xf numFmtId="0" fontId="27" fillId="3" borderId="0" xfId="0" applyFont="1" applyFill="1"/>
    <xf numFmtId="0" fontId="0" fillId="3" borderId="0" xfId="0" applyFill="1" applyAlignment="1">
      <alignment horizontal="center" vertical="center" wrapText="1"/>
    </xf>
    <xf numFmtId="0" fontId="24" fillId="0" borderId="2" xfId="18" applyBorder="1" applyAlignment="1">
      <alignment wrapText="1"/>
    </xf>
    <xf numFmtId="0" fontId="0" fillId="4" borderId="2" xfId="0" applyFill="1" applyBorder="1" applyAlignment="1">
      <alignment horizontal="center" vertical="center" wrapText="1"/>
    </xf>
    <xf numFmtId="0" fontId="54" fillId="21" borderId="0" xfId="0" applyFont="1" applyFill="1" applyAlignment="1">
      <alignment horizontal="center" vertical="center"/>
    </xf>
    <xf numFmtId="0" fontId="55" fillId="5" borderId="0" xfId="0" applyFont="1" applyFill="1" applyAlignment="1">
      <alignment horizontal="center" vertical="center" wrapText="1"/>
    </xf>
    <xf numFmtId="0" fontId="54" fillId="22" borderId="0" xfId="0" applyFont="1" applyFill="1" applyAlignment="1">
      <alignment horizontal="center" vertical="center"/>
    </xf>
    <xf numFmtId="0" fontId="0" fillId="3" borderId="0" xfId="0" applyFill="1" applyAlignment="1">
      <alignment horizontal="right"/>
    </xf>
    <xf numFmtId="9" fontId="27" fillId="23" borderId="2" xfId="4" applyFont="1" applyFill="1" applyBorder="1" applyAlignment="1" applyProtection="1">
      <alignment horizontal="center" vertical="center" wrapText="1"/>
      <protection locked="0"/>
    </xf>
    <xf numFmtId="0" fontId="27" fillId="23" borderId="2" xfId="0" applyFont="1" applyFill="1" applyBorder="1" applyAlignment="1" applyProtection="1">
      <alignment horizontal="center" vertical="center" wrapText="1"/>
      <protection locked="0"/>
    </xf>
    <xf numFmtId="0" fontId="0" fillId="3" borderId="0" xfId="0" applyFill="1" applyAlignment="1">
      <alignment horizontal="left" vertical="center"/>
    </xf>
    <xf numFmtId="0" fontId="29" fillId="5" borderId="4" xfId="0" applyFont="1" applyFill="1" applyBorder="1" applyAlignment="1">
      <alignment vertical="center"/>
    </xf>
    <xf numFmtId="166" fontId="28" fillId="24" borderId="2" xfId="14" quotePrefix="1" applyNumberFormat="1" applyFont="1" applyFill="1" applyBorder="1" applyAlignment="1" applyProtection="1">
      <alignment horizontal="center" vertical="center"/>
      <protection locked="0"/>
    </xf>
    <xf numFmtId="165" fontId="20" fillId="19" borderId="2" xfId="20" applyNumberFormat="1" applyFont="1" applyFill="1" applyBorder="1" applyAlignment="1" applyProtection="1">
      <alignment horizontal="center" vertical="center" wrapText="1"/>
      <protection hidden="1"/>
    </xf>
    <xf numFmtId="165" fontId="27" fillId="19" borderId="2" xfId="4" applyNumberFormat="1" applyFont="1" applyFill="1" applyBorder="1" applyAlignment="1" applyProtection="1">
      <alignment horizontal="center" vertical="center" wrapText="1"/>
      <protection hidden="1"/>
    </xf>
    <xf numFmtId="0" fontId="27" fillId="3" borderId="0" xfId="14" applyFont="1" applyFill="1"/>
    <xf numFmtId="0" fontId="6" fillId="3" borderId="0" xfId="14" applyFill="1"/>
    <xf numFmtId="0" fontId="6" fillId="3" borderId="0" xfId="14" applyFill="1" applyAlignment="1">
      <alignment horizontal="center" wrapText="1"/>
    </xf>
    <xf numFmtId="0" fontId="39" fillId="3" borderId="0" xfId="14" applyFont="1" applyFill="1" applyAlignment="1">
      <alignment horizontal="right" wrapText="1"/>
    </xf>
    <xf numFmtId="0" fontId="6" fillId="3" borderId="33" xfId="14" applyFill="1" applyBorder="1"/>
    <xf numFmtId="0" fontId="6" fillId="3" borderId="34" xfId="14" applyFill="1" applyBorder="1"/>
    <xf numFmtId="0" fontId="41" fillId="3" borderId="0" xfId="14" applyFont="1" applyFill="1"/>
    <xf numFmtId="166" fontId="33" fillId="3" borderId="0" xfId="14" applyNumberFormat="1" applyFont="1" applyFill="1" applyAlignment="1">
      <alignment horizontal="center" vertical="center" wrapText="1"/>
    </xf>
    <xf numFmtId="166" fontId="34" fillId="3" borderId="0" xfId="14" applyNumberFormat="1" applyFont="1" applyFill="1" applyAlignment="1">
      <alignment horizontal="center" wrapText="1"/>
    </xf>
    <xf numFmtId="167" fontId="34" fillId="3" borderId="0" xfId="14" applyNumberFormat="1" applyFont="1" applyFill="1" applyAlignment="1">
      <alignment horizontal="center"/>
    </xf>
    <xf numFmtId="0" fontId="37" fillId="3" borderId="0" xfId="14" applyFont="1" applyFill="1"/>
    <xf numFmtId="0" fontId="46" fillId="3" borderId="0" xfId="14" applyFont="1" applyFill="1" applyAlignment="1">
      <alignment vertical="top"/>
    </xf>
    <xf numFmtId="0" fontId="38" fillId="3" borderId="0" xfId="14" applyFont="1" applyFill="1" applyAlignment="1">
      <alignment vertical="top" wrapText="1"/>
    </xf>
    <xf numFmtId="0" fontId="28" fillId="3" borderId="0" xfId="14" applyFont="1" applyFill="1" applyAlignment="1">
      <alignment horizontal="left" vertical="center" wrapText="1"/>
    </xf>
    <xf numFmtId="166" fontId="28" fillId="3" borderId="0" xfId="14" quotePrefix="1" applyNumberFormat="1" applyFont="1" applyFill="1" applyAlignment="1" applyProtection="1">
      <alignment horizontal="center" vertical="center"/>
      <protection locked="0"/>
    </xf>
    <xf numFmtId="166" fontId="6" fillId="3" borderId="0" xfId="14" applyNumberFormat="1" applyFill="1" applyAlignment="1">
      <alignment horizontal="center"/>
    </xf>
    <xf numFmtId="0" fontId="43" fillId="3" borderId="0" xfId="14" applyFont="1" applyFill="1" applyAlignment="1">
      <alignment wrapText="1"/>
    </xf>
    <xf numFmtId="0" fontId="6" fillId="3" borderId="0" xfId="14" quotePrefix="1" applyFill="1" applyAlignment="1">
      <alignment vertical="top"/>
    </xf>
    <xf numFmtId="0" fontId="44" fillId="3" borderId="0" xfId="14" applyFont="1" applyFill="1"/>
    <xf numFmtId="0" fontId="30" fillId="3" borderId="0" xfId="14" applyFont="1" applyFill="1" applyAlignment="1">
      <alignment horizontal="center" wrapText="1"/>
    </xf>
    <xf numFmtId="0" fontId="6" fillId="3" borderId="0" xfId="14" applyFill="1" applyAlignment="1">
      <alignment vertical="top"/>
    </xf>
    <xf numFmtId="0" fontId="6" fillId="3" borderId="0" xfId="14" applyFill="1" applyAlignment="1">
      <alignment horizontal="left"/>
    </xf>
    <xf numFmtId="0" fontId="31" fillId="12" borderId="9" xfId="14" applyFont="1" applyFill="1" applyBorder="1" applyAlignment="1">
      <alignment horizontal="left" vertical="center" wrapText="1"/>
    </xf>
    <xf numFmtId="0" fontId="29" fillId="3" borderId="0" xfId="14" applyFont="1" applyFill="1" applyAlignment="1">
      <alignment horizontal="center" wrapText="1"/>
    </xf>
    <xf numFmtId="0" fontId="49" fillId="3" borderId="0" xfId="14" applyFont="1" applyFill="1" applyAlignment="1">
      <alignment wrapText="1"/>
    </xf>
    <xf numFmtId="0" fontId="6" fillId="3" borderId="0" xfId="14" applyFill="1" applyAlignment="1">
      <alignment horizontal="center"/>
    </xf>
    <xf numFmtId="0" fontId="6" fillId="3" borderId="0" xfId="14" quotePrefix="1" applyFill="1" applyAlignment="1">
      <alignment horizontal="center"/>
    </xf>
    <xf numFmtId="0" fontId="5" fillId="7" borderId="2" xfId="0" applyFont="1" applyFill="1" applyBorder="1" applyAlignment="1">
      <alignment horizontal="left" vertical="center" wrapText="1"/>
    </xf>
    <xf numFmtId="0" fontId="0" fillId="5" borderId="2" xfId="0" applyFill="1" applyBorder="1" applyAlignment="1">
      <alignment horizontal="left" vertical="center"/>
    </xf>
    <xf numFmtId="0" fontId="0" fillId="5" borderId="2" xfId="0" applyFill="1" applyBorder="1" applyAlignment="1">
      <alignment horizontal="left" vertical="center" wrapText="1"/>
    </xf>
    <xf numFmtId="0" fontId="27" fillId="19" borderId="2" xfId="0" applyFont="1" applyFill="1" applyBorder="1" applyAlignment="1" applyProtection="1">
      <alignment horizontal="center" vertical="center" wrapText="1"/>
      <protection hidden="1"/>
    </xf>
    <xf numFmtId="0" fontId="52" fillId="3" borderId="0" xfId="0" applyFont="1" applyFill="1"/>
    <xf numFmtId="0" fontId="0" fillId="3" borderId="0" xfId="0" applyFill="1" applyAlignment="1">
      <alignment vertical="center" wrapText="1"/>
    </xf>
    <xf numFmtId="0" fontId="24" fillId="0" borderId="2" xfId="18" applyFill="1" applyBorder="1" applyAlignment="1">
      <alignment vertical="center"/>
    </xf>
    <xf numFmtId="0" fontId="52" fillId="3" borderId="0" xfId="0" applyFont="1" applyFill="1" applyAlignment="1">
      <alignment horizontal="center"/>
    </xf>
    <xf numFmtId="0" fontId="53" fillId="11" borderId="2" xfId="0" applyFont="1" applyFill="1" applyBorder="1" applyAlignment="1">
      <alignment horizontal="center" vertical="center" wrapText="1"/>
    </xf>
    <xf numFmtId="0" fontId="57" fillId="0" borderId="0" xfId="0" applyFont="1"/>
    <xf numFmtId="0" fontId="10" fillId="0" borderId="2" xfId="5" applyBorder="1" applyAlignment="1">
      <alignment horizontal="left" vertical="center"/>
    </xf>
    <xf numFmtId="0" fontId="10" fillId="0" borderId="2" xfId="5" applyBorder="1" applyAlignment="1">
      <alignment horizontal="left" vertical="center" wrapText="1"/>
    </xf>
    <xf numFmtId="0" fontId="0" fillId="4" borderId="2" xfId="0" applyFill="1" applyBorder="1" applyAlignment="1" applyProtection="1">
      <alignment vertical="center" wrapText="1"/>
      <protection hidden="1"/>
    </xf>
    <xf numFmtId="0" fontId="0" fillId="4" borderId="2" xfId="0" applyFill="1" applyBorder="1" applyAlignment="1" applyProtection="1">
      <alignment horizontal="left" vertical="center"/>
      <protection hidden="1"/>
    </xf>
    <xf numFmtId="0" fontId="47" fillId="26" borderId="38" xfId="0" applyFont="1" applyFill="1" applyBorder="1" applyAlignment="1" applyProtection="1">
      <alignment horizontal="left" vertical="center" wrapText="1"/>
      <protection hidden="1"/>
    </xf>
    <xf numFmtId="0" fontId="47" fillId="26" borderId="10" xfId="0" applyFont="1" applyFill="1" applyBorder="1" applyAlignment="1" applyProtection="1">
      <alignment horizontal="left" vertical="center"/>
      <protection hidden="1"/>
    </xf>
    <xf numFmtId="0" fontId="52" fillId="3" borderId="0" xfId="0" applyFont="1" applyFill="1" applyAlignment="1" applyProtection="1">
      <alignment vertical="center"/>
      <protection hidden="1"/>
    </xf>
    <xf numFmtId="0" fontId="0" fillId="0" borderId="2" xfId="0" applyBorder="1" applyAlignment="1" applyProtection="1">
      <alignment vertical="center" wrapText="1"/>
      <protection hidden="1"/>
    </xf>
    <xf numFmtId="0" fontId="0" fillId="0" borderId="2" xfId="0" applyBorder="1" applyAlignment="1" applyProtection="1">
      <alignment horizontal="left" vertical="center"/>
      <protection hidden="1"/>
    </xf>
    <xf numFmtId="9" fontId="6" fillId="25" borderId="4" xfId="4" applyFont="1" applyFill="1" applyBorder="1" applyAlignment="1" applyProtection="1">
      <alignment vertical="center"/>
      <protection hidden="1"/>
    </xf>
    <xf numFmtId="0" fontId="0" fillId="3" borderId="0" xfId="0" applyFill="1" applyAlignment="1">
      <alignment horizontal="left"/>
    </xf>
    <xf numFmtId="0" fontId="8" fillId="12" borderId="29" xfId="0" applyFont="1" applyFill="1" applyBorder="1" applyAlignment="1">
      <alignment horizontal="center" vertical="center" wrapText="1"/>
    </xf>
    <xf numFmtId="0" fontId="8" fillId="12" borderId="28" xfId="0" applyFont="1" applyFill="1" applyBorder="1" applyAlignment="1">
      <alignment horizontal="center" vertical="center" wrapText="1"/>
    </xf>
    <xf numFmtId="0" fontId="5" fillId="7" borderId="28" xfId="0" applyFont="1" applyFill="1" applyBorder="1" applyAlignment="1">
      <alignment horizontal="center" vertical="center" wrapText="1"/>
    </xf>
    <xf numFmtId="0" fontId="15" fillId="0" borderId="12" xfId="0" applyFont="1" applyBorder="1" applyAlignment="1">
      <alignment horizontal="left" vertical="center" wrapText="1"/>
    </xf>
    <xf numFmtId="0" fontId="15" fillId="0" borderId="12" xfId="0" applyFont="1" applyBorder="1" applyAlignment="1">
      <alignment horizontal="center" vertical="center" wrapText="1"/>
    </xf>
    <xf numFmtId="0" fontId="20" fillId="5" borderId="12" xfId="0" applyFont="1" applyFill="1" applyBorder="1" applyAlignment="1" applyProtection="1">
      <alignment horizontal="center" vertical="center" wrapText="1"/>
      <protection locked="0"/>
    </xf>
    <xf numFmtId="0" fontId="20" fillId="5" borderId="13" xfId="0" applyFont="1" applyFill="1" applyBorder="1" applyAlignment="1" applyProtection="1">
      <alignment horizontal="center" vertical="center" wrapText="1"/>
      <protection locked="0"/>
    </xf>
    <xf numFmtId="0" fontId="15" fillId="0" borderId="17" xfId="0" applyFont="1" applyBorder="1" applyAlignment="1">
      <alignment horizontal="left" vertical="center" wrapText="1"/>
    </xf>
    <xf numFmtId="0" fontId="15" fillId="0" borderId="17" xfId="0" applyFont="1" applyBorder="1" applyAlignment="1">
      <alignment horizontal="center" vertical="center" wrapText="1"/>
    </xf>
    <xf numFmtId="0" fontId="14" fillId="12" borderId="47" xfId="0" applyFont="1" applyFill="1" applyBorder="1" applyAlignment="1">
      <alignment horizontal="center" vertical="center" wrapText="1"/>
    </xf>
    <xf numFmtId="0" fontId="52" fillId="3" borderId="0" xfId="0" applyFont="1" applyFill="1" applyProtection="1">
      <protection hidden="1"/>
    </xf>
    <xf numFmtId="0" fontId="29" fillId="4" borderId="30" xfId="0" applyFont="1" applyFill="1" applyBorder="1" applyAlignment="1" applyProtection="1">
      <alignment horizontal="center" vertical="center"/>
      <protection hidden="1"/>
    </xf>
    <xf numFmtId="0" fontId="12" fillId="4" borderId="2" xfId="0" applyFont="1" applyFill="1" applyBorder="1" applyAlignment="1" applyProtection="1">
      <alignment horizontal="center" vertical="center"/>
      <protection hidden="1"/>
    </xf>
    <xf numFmtId="0" fontId="29" fillId="4" borderId="2" xfId="0" applyFont="1" applyFill="1" applyBorder="1" applyAlignment="1" applyProtection="1">
      <alignment horizontal="center" vertical="center"/>
      <protection hidden="1"/>
    </xf>
    <xf numFmtId="0" fontId="12" fillId="4" borderId="19" xfId="0" applyFont="1" applyFill="1" applyBorder="1" applyAlignment="1" applyProtection="1">
      <alignment horizontal="center" vertical="center" wrapText="1"/>
      <protection hidden="1"/>
    </xf>
    <xf numFmtId="0" fontId="12" fillId="4" borderId="4" xfId="0" applyFont="1" applyFill="1" applyBorder="1" applyAlignment="1" applyProtection="1">
      <alignment horizontal="center" vertical="center"/>
      <protection hidden="1"/>
    </xf>
    <xf numFmtId="0" fontId="0" fillId="28" borderId="2" xfId="0" applyFill="1" applyBorder="1" applyAlignment="1">
      <alignment horizontal="left" vertical="center"/>
    </xf>
    <xf numFmtId="0" fontId="0" fillId="28" borderId="2" xfId="0" applyFill="1" applyBorder="1" applyAlignment="1">
      <alignment horizontal="center" vertical="center"/>
    </xf>
    <xf numFmtId="0" fontId="0" fillId="29" borderId="2" xfId="0" applyFill="1" applyBorder="1" applyAlignment="1">
      <alignment horizontal="left" vertical="center"/>
    </xf>
    <xf numFmtId="0" fontId="29" fillId="27" borderId="2" xfId="0" applyFont="1" applyFill="1" applyBorder="1" applyAlignment="1">
      <alignment vertical="center"/>
    </xf>
    <xf numFmtId="0" fontId="0" fillId="27" borderId="2" xfId="0" applyFill="1" applyBorder="1" applyAlignment="1">
      <alignment vertical="center"/>
    </xf>
    <xf numFmtId="0" fontId="28" fillId="3" borderId="0" xfId="0" applyFont="1" applyFill="1" applyAlignment="1" applyProtection="1">
      <alignment horizontal="center" vertical="center" wrapText="1"/>
      <protection hidden="1"/>
    </xf>
    <xf numFmtId="164" fontId="20" fillId="5" borderId="14" xfId="21" applyFont="1" applyFill="1" applyBorder="1" applyAlignment="1" applyProtection="1">
      <alignment horizontal="center" vertical="center" wrapText="1"/>
      <protection locked="0"/>
    </xf>
    <xf numFmtId="164" fontId="20" fillId="5" borderId="2" xfId="21" applyFont="1" applyFill="1" applyBorder="1" applyAlignment="1" applyProtection="1">
      <alignment horizontal="center" vertical="center" wrapText="1"/>
      <protection locked="0"/>
    </xf>
    <xf numFmtId="164" fontId="20" fillId="5" borderId="15" xfId="21" applyFont="1" applyFill="1" applyBorder="1" applyAlignment="1" applyProtection="1">
      <alignment horizontal="center" vertical="center" wrapText="1"/>
      <protection locked="0"/>
    </xf>
    <xf numFmtId="164" fontId="20" fillId="5" borderId="16" xfId="21" applyFont="1" applyFill="1" applyBorder="1" applyAlignment="1" applyProtection="1">
      <alignment horizontal="center" vertical="center" wrapText="1"/>
      <protection locked="0"/>
    </xf>
    <xf numFmtId="164" fontId="20" fillId="5" borderId="17" xfId="21" applyFont="1" applyFill="1" applyBorder="1" applyAlignment="1" applyProtection="1">
      <alignment horizontal="center" vertical="center" wrapText="1"/>
      <protection locked="0"/>
    </xf>
    <xf numFmtId="164" fontId="20" fillId="5" borderId="18" xfId="21" applyFont="1" applyFill="1" applyBorder="1" applyAlignment="1" applyProtection="1">
      <alignment horizontal="center" vertical="center" wrapText="1"/>
      <protection locked="0"/>
    </xf>
    <xf numFmtId="164" fontId="20" fillId="5" borderId="5" xfId="21" applyFont="1" applyFill="1" applyBorder="1" applyAlignment="1" applyProtection="1">
      <alignment horizontal="center" vertical="center" wrapText="1"/>
      <protection locked="0"/>
    </xf>
    <xf numFmtId="164" fontId="20" fillId="5" borderId="32" xfId="21" applyFont="1" applyFill="1" applyBorder="1" applyAlignment="1" applyProtection="1">
      <alignment horizontal="center" vertical="center" wrapText="1"/>
      <protection locked="0"/>
    </xf>
    <xf numFmtId="0" fontId="0" fillId="9" borderId="2" xfId="0" applyFill="1" applyBorder="1" applyAlignment="1">
      <alignment horizontal="center" vertical="center"/>
    </xf>
    <xf numFmtId="0" fontId="0" fillId="27" borderId="2" xfId="0" applyFill="1" applyBorder="1" applyAlignment="1">
      <alignment horizontal="center" vertical="center"/>
    </xf>
    <xf numFmtId="0" fontId="0" fillId="4" borderId="4" xfId="0" applyFill="1" applyBorder="1" applyAlignment="1" applyProtection="1">
      <alignment vertical="center" wrapText="1"/>
      <protection hidden="1"/>
    </xf>
    <xf numFmtId="0" fontId="0" fillId="4" borderId="36" xfId="0" applyFill="1" applyBorder="1" applyAlignment="1" applyProtection="1">
      <alignment vertical="center" wrapText="1"/>
      <protection hidden="1"/>
    </xf>
    <xf numFmtId="0" fontId="12" fillId="30" borderId="2" xfId="0" applyFont="1" applyFill="1" applyBorder="1" applyAlignment="1">
      <alignment horizontal="left" vertical="center"/>
    </xf>
    <xf numFmtId="0" fontId="0" fillId="30" borderId="4" xfId="0" applyFill="1" applyBorder="1" applyAlignment="1">
      <alignment horizontal="center" vertical="center"/>
    </xf>
    <xf numFmtId="0" fontId="27" fillId="31" borderId="2" xfId="0" applyFont="1" applyFill="1" applyBorder="1" applyAlignment="1">
      <alignment horizontal="center" vertical="center" wrapText="1"/>
    </xf>
    <xf numFmtId="0" fontId="0" fillId="27" borderId="2" xfId="0" applyFill="1" applyBorder="1" applyAlignment="1">
      <alignment horizontal="left" vertical="center"/>
    </xf>
    <xf numFmtId="0" fontId="0" fillId="27" borderId="12" xfId="0" applyFill="1" applyBorder="1" applyAlignment="1">
      <alignment horizontal="center" vertical="center"/>
    </xf>
    <xf numFmtId="0" fontId="0" fillId="27" borderId="17" xfId="0" applyFill="1" applyBorder="1" applyAlignment="1">
      <alignment horizontal="center" vertical="center"/>
    </xf>
    <xf numFmtId="0" fontId="20" fillId="5" borderId="15" xfId="20" applyNumberFormat="1" applyFont="1" applyFill="1" applyBorder="1" applyAlignment="1" applyProtection="1">
      <alignment horizontal="center" vertical="center" wrapText="1"/>
      <protection locked="0"/>
    </xf>
    <xf numFmtId="0" fontId="20" fillId="5" borderId="18" xfId="20" applyNumberFormat="1" applyFont="1" applyFill="1" applyBorder="1" applyAlignment="1" applyProtection="1">
      <alignment horizontal="center" vertical="center" wrapText="1"/>
      <protection locked="0"/>
    </xf>
    <xf numFmtId="0" fontId="29" fillId="20" borderId="2" xfId="0" applyFont="1" applyFill="1" applyBorder="1" applyAlignment="1">
      <alignment vertical="center" wrapText="1"/>
    </xf>
    <xf numFmtId="0" fontId="29" fillId="20" borderId="2" xfId="0" applyFont="1" applyFill="1" applyBorder="1" applyAlignment="1">
      <alignment horizontal="left" vertical="center"/>
    </xf>
    <xf numFmtId="166" fontId="35" fillId="19" borderId="13" xfId="14" applyNumberFormat="1" applyFont="1" applyFill="1" applyBorder="1" applyAlignment="1" applyProtection="1">
      <alignment horizontal="center" vertical="center" wrapText="1"/>
      <protection hidden="1"/>
    </xf>
    <xf numFmtId="166" fontId="35" fillId="19" borderId="15" xfId="14" applyNumberFormat="1" applyFont="1" applyFill="1" applyBorder="1" applyAlignment="1" applyProtection="1">
      <alignment horizontal="center" vertical="center"/>
      <protection hidden="1"/>
    </xf>
    <xf numFmtId="0" fontId="0" fillId="5" borderId="2" xfId="0" applyFill="1" applyBorder="1" applyAlignment="1" applyProtection="1">
      <alignment horizontal="center" vertical="center"/>
      <protection locked="0"/>
    </xf>
    <xf numFmtId="0" fontId="0" fillId="5" borderId="30" xfId="0" applyFill="1" applyBorder="1" applyAlignment="1" applyProtection="1">
      <alignment horizontal="center" vertical="center"/>
      <protection locked="0"/>
    </xf>
    <xf numFmtId="0" fontId="0" fillId="3" borderId="0" xfId="0" applyFill="1" applyAlignment="1" applyProtection="1">
      <alignment vertical="center"/>
      <protection locked="0"/>
    </xf>
    <xf numFmtId="0" fontId="36" fillId="2" borderId="3" xfId="0" applyFont="1" applyFill="1" applyBorder="1" applyAlignment="1">
      <alignment horizontal="left" vertical="center"/>
    </xf>
    <xf numFmtId="0" fontId="44" fillId="3" borderId="0" xfId="14" applyFont="1" applyFill="1" applyAlignment="1">
      <alignment horizontal="left" vertical="center"/>
    </xf>
    <xf numFmtId="166" fontId="28" fillId="9" borderId="2" xfId="14" quotePrefix="1" applyNumberFormat="1" applyFont="1" applyFill="1" applyBorder="1" applyAlignment="1" applyProtection="1">
      <alignment horizontal="center" vertical="center"/>
      <protection locked="0"/>
    </xf>
    <xf numFmtId="0" fontId="59" fillId="17" borderId="2" xfId="14" applyFont="1" applyFill="1" applyBorder="1" applyAlignment="1">
      <alignment horizontal="left" vertical="center" wrapText="1" indent="1"/>
    </xf>
    <xf numFmtId="0" fontId="60" fillId="0" borderId="2" xfId="1" applyFont="1" applyBorder="1" applyAlignment="1">
      <alignment horizontal="left" vertical="center" wrapText="1"/>
    </xf>
    <xf numFmtId="0" fontId="36" fillId="16" borderId="9" xfId="14" applyFont="1" applyFill="1" applyBorder="1" applyAlignment="1">
      <alignment horizontal="left" vertical="center" wrapText="1"/>
    </xf>
    <xf numFmtId="0" fontId="61" fillId="3" borderId="0" xfId="14" applyFont="1" applyFill="1"/>
    <xf numFmtId="166" fontId="28" fillId="5" borderId="2" xfId="14" quotePrefix="1" applyNumberFormat="1" applyFont="1" applyFill="1" applyBorder="1" applyAlignment="1" applyProtection="1">
      <alignment horizontal="center" vertical="center"/>
      <protection locked="0"/>
    </xf>
    <xf numFmtId="0" fontId="36" fillId="2" borderId="50" xfId="0" applyFont="1" applyFill="1" applyBorder="1" applyAlignment="1">
      <alignment horizontal="center" vertical="center"/>
    </xf>
    <xf numFmtId="0" fontId="64" fillId="0" borderId="2" xfId="1" applyFont="1" applyBorder="1" applyAlignment="1">
      <alignment horizontal="left" vertical="center" wrapText="1"/>
    </xf>
    <xf numFmtId="0" fontId="27" fillId="33" borderId="2" xfId="0" applyFont="1" applyFill="1" applyBorder="1" applyAlignment="1">
      <alignment horizontal="center" vertical="center" wrapText="1"/>
    </xf>
    <xf numFmtId="166" fontId="28" fillId="32" borderId="2" xfId="14" quotePrefix="1" applyNumberFormat="1" applyFont="1" applyFill="1" applyBorder="1" applyAlignment="1" applyProtection="1">
      <alignment horizontal="center" vertical="center"/>
      <protection locked="0"/>
    </xf>
    <xf numFmtId="0" fontId="45" fillId="3" borderId="0" xfId="14" quotePrefix="1" applyFont="1" applyFill="1" applyAlignment="1">
      <alignment vertical="center" wrapText="1"/>
    </xf>
    <xf numFmtId="0" fontId="60" fillId="3" borderId="0" xfId="1" applyFont="1" applyFill="1" applyAlignment="1">
      <alignment horizontal="left" vertical="center" wrapText="1"/>
    </xf>
    <xf numFmtId="0" fontId="6" fillId="3" borderId="0" xfId="14" applyFill="1" applyAlignment="1">
      <alignment horizontal="center" vertical="center"/>
    </xf>
    <xf numFmtId="0" fontId="63" fillId="5" borderId="2" xfId="14" applyFont="1" applyFill="1" applyBorder="1" applyAlignment="1">
      <alignment horizontal="center" vertical="center" wrapText="1"/>
    </xf>
    <xf numFmtId="0" fontId="63" fillId="3" borderId="0" xfId="14" applyFont="1" applyFill="1" applyAlignment="1">
      <alignment horizontal="center" vertical="center" wrapText="1"/>
    </xf>
    <xf numFmtId="0" fontId="59" fillId="5" borderId="2" xfId="14" applyFont="1" applyFill="1" applyBorder="1" applyAlignment="1" applyProtection="1">
      <alignment horizontal="center" vertical="center" wrapText="1"/>
      <protection locked="0"/>
    </xf>
    <xf numFmtId="0" fontId="32" fillId="15" borderId="2" xfId="15" applyFont="1" applyFill="1" applyBorder="1" applyAlignment="1">
      <alignment horizontal="center" vertical="center" wrapText="1"/>
    </xf>
    <xf numFmtId="166" fontId="28" fillId="10" borderId="2" xfId="14" applyNumberFormat="1" applyFont="1" applyFill="1" applyBorder="1" applyAlignment="1" applyProtection="1">
      <alignment horizontal="center" vertical="center"/>
      <protection locked="0"/>
    </xf>
    <xf numFmtId="0" fontId="65" fillId="17" borderId="2" xfId="14" applyFont="1" applyFill="1" applyBorder="1" applyAlignment="1">
      <alignment horizontal="left" vertical="center" wrapText="1" indent="1"/>
    </xf>
    <xf numFmtId="0" fontId="63" fillId="14" borderId="2" xfId="0" applyFont="1" applyFill="1" applyBorder="1" applyAlignment="1" applyProtection="1">
      <alignment horizontal="center" vertical="center"/>
      <protection hidden="1"/>
    </xf>
    <xf numFmtId="0" fontId="63" fillId="5" borderId="2" xfId="14" applyFont="1" applyFill="1" applyBorder="1" applyAlignment="1" applyProtection="1">
      <alignment horizontal="center" vertical="center" wrapText="1"/>
      <protection locked="0"/>
    </xf>
    <xf numFmtId="0" fontId="36" fillId="2" borderId="0" xfId="0" applyFont="1" applyFill="1" applyBorder="1" applyAlignment="1">
      <alignment horizontal="center" vertical="center"/>
    </xf>
    <xf numFmtId="0" fontId="36" fillId="2" borderId="0" xfId="0" applyFont="1" applyFill="1" applyBorder="1" applyAlignment="1">
      <alignment horizontal="left" vertical="center"/>
    </xf>
    <xf numFmtId="0" fontId="60" fillId="0" borderId="2" xfId="1" quotePrefix="1" applyFont="1" applyBorder="1" applyAlignment="1">
      <alignment horizontal="left" vertical="center" wrapText="1"/>
    </xf>
    <xf numFmtId="0" fontId="66" fillId="17" borderId="2" xfId="14" applyFont="1" applyFill="1" applyBorder="1" applyAlignment="1">
      <alignment horizontal="left" vertical="center" wrapText="1"/>
    </xf>
    <xf numFmtId="0" fontId="39" fillId="3" borderId="44" xfId="0" applyFont="1" applyFill="1" applyBorder="1" applyAlignment="1">
      <alignment horizontal="center" vertical="center" wrapText="1"/>
    </xf>
    <xf numFmtId="0" fontId="39" fillId="3" borderId="45" xfId="0" applyFont="1" applyFill="1" applyBorder="1" applyAlignment="1">
      <alignment horizontal="center" vertical="center" wrapText="1"/>
    </xf>
    <xf numFmtId="0" fontId="39" fillId="3" borderId="46" xfId="0" applyFont="1" applyFill="1" applyBorder="1" applyAlignment="1">
      <alignment horizontal="center" vertical="center" wrapText="1"/>
    </xf>
    <xf numFmtId="0" fontId="0" fillId="4" borderId="19" xfId="0" applyFill="1" applyBorder="1" applyAlignment="1">
      <alignment horizontal="left" vertical="center" wrapText="1"/>
    </xf>
    <xf numFmtId="0" fontId="0" fillId="4" borderId="7" xfId="0" applyFill="1" applyBorder="1" applyAlignment="1">
      <alignment horizontal="left" vertical="center" wrapText="1"/>
    </xf>
    <xf numFmtId="0" fontId="0" fillId="4" borderId="42" xfId="0" applyFill="1" applyBorder="1" applyAlignment="1">
      <alignment horizontal="left" vertical="center" wrapText="1"/>
    </xf>
    <xf numFmtId="0" fontId="0" fillId="4" borderId="43" xfId="0" applyFill="1" applyBorder="1" applyAlignment="1">
      <alignment horizontal="left" vertical="center" wrapText="1"/>
    </xf>
    <xf numFmtId="0" fontId="0" fillId="4" borderId="36" xfId="0" applyFill="1" applyBorder="1" applyAlignment="1">
      <alignment horizontal="left" vertical="center" wrapText="1"/>
    </xf>
    <xf numFmtId="0" fontId="0" fillId="4" borderId="35" xfId="0" applyFill="1" applyBorder="1" applyAlignment="1">
      <alignment horizontal="left" vertical="center" wrapText="1"/>
    </xf>
    <xf numFmtId="0" fontId="18" fillId="12" borderId="2" xfId="0" applyFont="1" applyFill="1" applyBorder="1" applyAlignment="1">
      <alignment horizontal="center" vertical="center" wrapText="1"/>
    </xf>
    <xf numFmtId="0" fontId="39" fillId="3" borderId="44" xfId="0" applyFont="1" applyFill="1" applyBorder="1" applyAlignment="1">
      <alignment horizontal="center" vertical="center"/>
    </xf>
    <xf numFmtId="0" fontId="39" fillId="3" borderId="45" xfId="0" applyFont="1" applyFill="1" applyBorder="1" applyAlignment="1">
      <alignment horizontal="center" vertical="center"/>
    </xf>
    <xf numFmtId="0" fontId="39" fillId="3" borderId="46" xfId="0" applyFont="1" applyFill="1" applyBorder="1" applyAlignment="1">
      <alignment horizontal="center" vertical="center"/>
    </xf>
    <xf numFmtId="0" fontId="56" fillId="3" borderId="20" xfId="0" applyFont="1" applyFill="1" applyBorder="1" applyAlignment="1">
      <alignment horizontal="center" vertical="center" wrapText="1"/>
    </xf>
    <xf numFmtId="0" fontId="56" fillId="3" borderId="21" xfId="0" applyFont="1" applyFill="1" applyBorder="1" applyAlignment="1">
      <alignment horizontal="center" vertical="center" wrapText="1"/>
    </xf>
    <xf numFmtId="0" fontId="56" fillId="3" borderId="22" xfId="0" applyFont="1" applyFill="1" applyBorder="1" applyAlignment="1">
      <alignment horizontal="center" vertical="center" wrapText="1"/>
    </xf>
    <xf numFmtId="0" fontId="56" fillId="3" borderId="23" xfId="0" applyFont="1" applyFill="1" applyBorder="1" applyAlignment="1">
      <alignment horizontal="center" vertical="center" wrapText="1"/>
    </xf>
    <xf numFmtId="0" fontId="56" fillId="3" borderId="0" xfId="0" applyFont="1" applyFill="1" applyAlignment="1">
      <alignment horizontal="center" vertical="center" wrapText="1"/>
    </xf>
    <xf numFmtId="0" fontId="56" fillId="3" borderId="24" xfId="0" applyFont="1" applyFill="1" applyBorder="1" applyAlignment="1">
      <alignment horizontal="center" vertical="center" wrapText="1"/>
    </xf>
    <xf numFmtId="0" fontId="56" fillId="3" borderId="25" xfId="0" applyFont="1" applyFill="1" applyBorder="1" applyAlignment="1">
      <alignment horizontal="center" vertical="center" wrapText="1"/>
    </xf>
    <xf numFmtId="0" fontId="56" fillId="3" borderId="26" xfId="0" applyFont="1" applyFill="1" applyBorder="1" applyAlignment="1">
      <alignment horizontal="center" vertical="center" wrapText="1"/>
    </xf>
    <xf numFmtId="0" fontId="56" fillId="3" borderId="27" xfId="0" applyFont="1" applyFill="1" applyBorder="1" applyAlignment="1">
      <alignment horizontal="center" vertical="center" wrapText="1"/>
    </xf>
    <xf numFmtId="0" fontId="0" fillId="4" borderId="2" xfId="0" applyFill="1" applyBorder="1" applyAlignment="1">
      <alignment horizontal="center" vertical="center"/>
    </xf>
    <xf numFmtId="0" fontId="0" fillId="4" borderId="28" xfId="0" applyFill="1" applyBorder="1" applyAlignment="1">
      <alignment horizontal="center" vertical="center"/>
    </xf>
    <xf numFmtId="0" fontId="0" fillId="3" borderId="0" xfId="0" applyFill="1" applyAlignment="1">
      <alignment horizontal="center" vertical="center"/>
    </xf>
    <xf numFmtId="0" fontId="5" fillId="2" borderId="9" xfId="0" applyFont="1" applyFill="1" applyBorder="1" applyAlignment="1">
      <alignment horizontal="center" vertical="center"/>
    </xf>
    <xf numFmtId="0" fontId="5" fillId="2" borderId="0" xfId="0" applyFont="1" applyFill="1" applyAlignment="1">
      <alignment horizontal="center" vertical="center"/>
    </xf>
    <xf numFmtId="0" fontId="0" fillId="3" borderId="2" xfId="0" applyFill="1" applyBorder="1" applyAlignment="1">
      <alignment horizontal="center" vertical="center"/>
    </xf>
    <xf numFmtId="0" fontId="22" fillId="3" borderId="20" xfId="0" applyFont="1" applyFill="1" applyBorder="1" applyAlignment="1">
      <alignment horizontal="center" vertical="center" wrapText="1"/>
    </xf>
    <xf numFmtId="0" fontId="22" fillId="3" borderId="21" xfId="0" applyFont="1" applyFill="1" applyBorder="1" applyAlignment="1">
      <alignment horizontal="center" vertical="center" wrapText="1"/>
    </xf>
    <xf numFmtId="0" fontId="22" fillId="3" borderId="22" xfId="0" applyFont="1" applyFill="1" applyBorder="1" applyAlignment="1">
      <alignment horizontal="center" vertical="center" wrapText="1"/>
    </xf>
    <xf numFmtId="0" fontId="22" fillId="3" borderId="23" xfId="0" applyFont="1" applyFill="1" applyBorder="1" applyAlignment="1">
      <alignment horizontal="center" vertical="center" wrapText="1"/>
    </xf>
    <xf numFmtId="0" fontId="22" fillId="3" borderId="0" xfId="0" applyFont="1" applyFill="1" applyAlignment="1">
      <alignment horizontal="center" vertical="center" wrapText="1"/>
    </xf>
    <xf numFmtId="0" fontId="22" fillId="3" borderId="24" xfId="0" applyFont="1" applyFill="1" applyBorder="1" applyAlignment="1">
      <alignment horizontal="center" vertical="center" wrapText="1"/>
    </xf>
    <xf numFmtId="0" fontId="22" fillId="3" borderId="25" xfId="0" applyFont="1" applyFill="1" applyBorder="1" applyAlignment="1">
      <alignment horizontal="center" vertical="center" wrapText="1"/>
    </xf>
    <xf numFmtId="0" fontId="22" fillId="3" borderId="26" xfId="0" applyFont="1" applyFill="1" applyBorder="1" applyAlignment="1">
      <alignment horizontal="center" vertical="center" wrapText="1"/>
    </xf>
    <xf numFmtId="0" fontId="22" fillId="3" borderId="27" xfId="0" applyFont="1" applyFill="1" applyBorder="1" applyAlignment="1">
      <alignment horizontal="center" vertical="center" wrapText="1"/>
    </xf>
    <xf numFmtId="0" fontId="52" fillId="3" borderId="6" xfId="0" applyFont="1" applyFill="1" applyBorder="1" applyAlignment="1">
      <alignment horizontal="center" vertical="center"/>
    </xf>
    <xf numFmtId="14" fontId="0" fillId="4" borderId="2" xfId="0" applyNumberFormat="1" applyFill="1" applyBorder="1" applyAlignment="1">
      <alignment horizontal="center" vertical="center"/>
    </xf>
    <xf numFmtId="0" fontId="0" fillId="4" borderId="2" xfId="0" applyFill="1" applyBorder="1" applyAlignment="1" applyProtection="1">
      <alignment horizontal="center" vertical="center"/>
      <protection hidden="1"/>
    </xf>
    <xf numFmtId="0" fontId="0" fillId="5" borderId="2" xfId="0" applyFill="1" applyBorder="1" applyAlignment="1">
      <alignment horizontal="center" vertical="center"/>
    </xf>
    <xf numFmtId="0" fontId="0" fillId="27" borderId="2" xfId="0" applyFill="1" applyBorder="1" applyAlignment="1">
      <alignment horizontal="center" vertical="center"/>
    </xf>
    <xf numFmtId="0" fontId="0" fillId="0" borderId="2" xfId="0" applyBorder="1" applyAlignment="1">
      <alignment horizontal="center" vertical="center"/>
    </xf>
    <xf numFmtId="0" fontId="29" fillId="4" borderId="36" xfId="0" applyFont="1" applyFill="1" applyBorder="1" applyAlignment="1" applyProtection="1">
      <alignment horizontal="left" vertical="center"/>
      <protection hidden="1"/>
    </xf>
    <xf numFmtId="0" fontId="29" fillId="4" borderId="35" xfId="0" applyFont="1" applyFill="1" applyBorder="1" applyAlignment="1" applyProtection="1">
      <alignment horizontal="left" vertical="center"/>
      <protection hidden="1"/>
    </xf>
    <xf numFmtId="0" fontId="0" fillId="3" borderId="2" xfId="0" applyFill="1" applyBorder="1" applyAlignment="1" applyProtection="1">
      <alignment horizontal="center" vertical="center"/>
      <protection hidden="1"/>
    </xf>
    <xf numFmtId="0" fontId="24" fillId="3" borderId="38" xfId="18" applyFill="1" applyBorder="1" applyAlignment="1">
      <alignment horizontal="center" vertical="center"/>
    </xf>
    <xf numFmtId="0" fontId="24" fillId="3" borderId="39" xfId="18" applyFill="1" applyBorder="1" applyAlignment="1">
      <alignment horizontal="center" vertical="center"/>
    </xf>
    <xf numFmtId="0" fontId="24" fillId="3" borderId="40" xfId="18" applyFill="1" applyBorder="1" applyAlignment="1">
      <alignment horizontal="center" vertical="center"/>
    </xf>
    <xf numFmtId="0" fontId="0" fillId="3" borderId="28" xfId="0" applyFill="1" applyBorder="1" applyAlignment="1" applyProtection="1">
      <alignment horizontal="center" vertical="center"/>
      <protection hidden="1"/>
    </xf>
    <xf numFmtId="0" fontId="29" fillId="4" borderId="4" xfId="0" applyFont="1" applyFill="1" applyBorder="1" applyAlignment="1" applyProtection="1">
      <alignment horizontal="left" vertical="center"/>
      <protection hidden="1"/>
    </xf>
    <xf numFmtId="0" fontId="29" fillId="4" borderId="5" xfId="0" applyFont="1" applyFill="1" applyBorder="1" applyAlignment="1" applyProtection="1">
      <alignment horizontal="left" vertical="center"/>
      <protection hidden="1"/>
    </xf>
    <xf numFmtId="0" fontId="29" fillId="4" borderId="4" xfId="0" applyFont="1" applyFill="1" applyBorder="1" applyAlignment="1" applyProtection="1">
      <alignment horizontal="left" vertical="center" wrapText="1"/>
      <protection hidden="1"/>
    </xf>
    <xf numFmtId="0" fontId="29" fillId="4" borderId="5" xfId="0" applyFont="1" applyFill="1" applyBorder="1" applyAlignment="1" applyProtection="1">
      <alignment horizontal="left" vertical="center" wrapText="1"/>
      <protection hidden="1"/>
    </xf>
    <xf numFmtId="0" fontId="0" fillId="5" borderId="2" xfId="0" applyFill="1" applyBorder="1" applyAlignment="1" applyProtection="1">
      <alignment horizontal="center" vertical="center"/>
      <protection locked="0"/>
    </xf>
    <xf numFmtId="0" fontId="0" fillId="27" borderId="28" xfId="0" applyFill="1" applyBorder="1" applyAlignment="1">
      <alignment horizontal="center" vertical="center"/>
    </xf>
    <xf numFmtId="0" fontId="0" fillId="4" borderId="2" xfId="0" applyFill="1" applyBorder="1" applyAlignment="1">
      <alignment horizontal="left" vertical="center" wrapText="1"/>
    </xf>
    <xf numFmtId="0" fontId="8" fillId="9" borderId="2" xfId="0" applyFont="1" applyFill="1" applyBorder="1" applyAlignment="1">
      <alignment horizontal="center" vertical="center" wrapText="1"/>
    </xf>
    <xf numFmtId="0" fontId="5" fillId="7" borderId="19" xfId="0" applyFont="1" applyFill="1" applyBorder="1" applyAlignment="1" applyProtection="1">
      <alignment horizontal="center" vertical="center" wrapText="1"/>
      <protection hidden="1"/>
    </xf>
    <xf numFmtId="0" fontId="5" fillId="7" borderId="6" xfId="0" applyFont="1" applyFill="1" applyBorder="1" applyAlignment="1" applyProtection="1">
      <alignment horizontal="center" vertical="center" wrapText="1"/>
      <protection hidden="1"/>
    </xf>
    <xf numFmtId="0" fontId="5" fillId="7" borderId="7" xfId="0" applyFont="1" applyFill="1" applyBorder="1" applyAlignment="1" applyProtection="1">
      <alignment horizontal="center" vertical="center" wrapText="1"/>
      <protection hidden="1"/>
    </xf>
    <xf numFmtId="0" fontId="0" fillId="4" borderId="28" xfId="0" applyFill="1" applyBorder="1" applyAlignment="1">
      <alignment vertical="top" wrapText="1"/>
    </xf>
    <xf numFmtId="0" fontId="0" fillId="4" borderId="29" xfId="0" applyFill="1" applyBorder="1" applyAlignment="1">
      <alignment vertical="top" wrapText="1"/>
    </xf>
    <xf numFmtId="0" fontId="0" fillId="4" borderId="30" xfId="0" applyFill="1" applyBorder="1" applyAlignment="1">
      <alignment vertical="top" wrapText="1"/>
    </xf>
    <xf numFmtId="0" fontId="5" fillId="7" borderId="19"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0" fillId="4" borderId="28" xfId="0" applyFill="1" applyBorder="1" applyAlignment="1">
      <alignment horizontal="left" vertical="top" wrapText="1"/>
    </xf>
    <xf numFmtId="0" fontId="0" fillId="4" borderId="29" xfId="0" applyFill="1" applyBorder="1" applyAlignment="1">
      <alignment horizontal="left" vertical="top" wrapText="1"/>
    </xf>
    <xf numFmtId="0" fontId="0" fillId="4" borderId="2" xfId="0" applyFill="1" applyBorder="1" applyAlignment="1">
      <alignment horizontal="left" vertical="top"/>
    </xf>
    <xf numFmtId="0" fontId="5" fillId="8" borderId="19"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5" fillId="8" borderId="7" xfId="0" applyFont="1" applyFill="1" applyBorder="1" applyAlignment="1">
      <alignment horizontal="center" vertical="center" wrapText="1"/>
    </xf>
    <xf numFmtId="0" fontId="18" fillId="12" borderId="4" xfId="0" applyFont="1" applyFill="1" applyBorder="1" applyAlignment="1">
      <alignment horizontal="center" vertical="center" wrapText="1"/>
    </xf>
    <xf numFmtId="0" fontId="18" fillId="12" borderId="8" xfId="0" applyFont="1" applyFill="1" applyBorder="1" applyAlignment="1">
      <alignment horizontal="center" vertical="center" wrapText="1"/>
    </xf>
    <xf numFmtId="0" fontId="18" fillId="12" borderId="5" xfId="0" applyFont="1" applyFill="1" applyBorder="1" applyAlignment="1">
      <alignment horizontal="center" vertical="center" wrapText="1"/>
    </xf>
    <xf numFmtId="0" fontId="8" fillId="10" borderId="4" xfId="0" applyFont="1" applyFill="1" applyBorder="1" applyAlignment="1">
      <alignment horizontal="center" vertical="center" wrapText="1"/>
    </xf>
    <xf numFmtId="0" fontId="8" fillId="10" borderId="8" xfId="0" applyFont="1" applyFill="1" applyBorder="1" applyAlignment="1">
      <alignment horizontal="center" vertical="center" wrapText="1"/>
    </xf>
    <xf numFmtId="0" fontId="8" fillId="10" borderId="5" xfId="0" applyFont="1" applyFill="1" applyBorder="1" applyAlignment="1">
      <alignment horizontal="center" vertical="center" wrapText="1"/>
    </xf>
    <xf numFmtId="0" fontId="5" fillId="8" borderId="19" xfId="0" applyFont="1" applyFill="1" applyBorder="1" applyAlignment="1" applyProtection="1">
      <alignment horizontal="center" vertical="center" wrapText="1"/>
      <protection hidden="1"/>
    </xf>
    <xf numFmtId="0" fontId="5" fillId="8" borderId="6" xfId="0" applyFont="1" applyFill="1" applyBorder="1" applyAlignment="1" applyProtection="1">
      <alignment horizontal="center" vertical="center" wrapText="1"/>
      <protection hidden="1"/>
    </xf>
    <xf numFmtId="0" fontId="5" fillId="8" borderId="7" xfId="0" applyFont="1" applyFill="1" applyBorder="1" applyAlignment="1" applyProtection="1">
      <alignment horizontal="center" vertical="center" wrapText="1"/>
      <protection hidden="1"/>
    </xf>
    <xf numFmtId="0" fontId="18" fillId="12" borderId="9" xfId="0" applyFont="1" applyFill="1" applyBorder="1" applyAlignment="1">
      <alignment horizontal="center" vertical="center" wrapText="1"/>
    </xf>
    <xf numFmtId="0" fontId="18" fillId="12" borderId="0" xfId="0" applyFont="1" applyFill="1" applyAlignment="1">
      <alignment horizontal="center" vertical="center" wrapText="1"/>
    </xf>
    <xf numFmtId="0" fontId="8" fillId="10" borderId="2" xfId="0" applyFont="1" applyFill="1" applyBorder="1" applyAlignment="1">
      <alignment horizontal="center" vertical="center" wrapText="1"/>
    </xf>
    <xf numFmtId="0" fontId="0" fillId="4" borderId="30" xfId="0" applyFill="1" applyBorder="1" applyAlignment="1">
      <alignment horizontal="left" vertical="top" wrapText="1"/>
    </xf>
    <xf numFmtId="0" fontId="8" fillId="5" borderId="4" xfId="0" applyFont="1" applyFill="1" applyBorder="1" applyAlignment="1" applyProtection="1">
      <alignment horizontal="center" vertical="center" wrapText="1"/>
      <protection hidden="1"/>
    </xf>
    <xf numFmtId="0" fontId="8" fillId="5" borderId="8" xfId="0" applyFont="1" applyFill="1" applyBorder="1" applyAlignment="1" applyProtection="1">
      <alignment horizontal="center" vertical="center" wrapText="1"/>
      <protection hidden="1"/>
    </xf>
    <xf numFmtId="0" fontId="8" fillId="5" borderId="5" xfId="0" applyFont="1" applyFill="1" applyBorder="1" applyAlignment="1" applyProtection="1">
      <alignment horizontal="center" vertical="center" wrapText="1"/>
      <protection hidden="1"/>
    </xf>
    <xf numFmtId="0" fontId="0" fillId="4" borderId="4" xfId="0" applyFill="1" applyBorder="1" applyAlignment="1">
      <alignment horizontal="left" vertical="center" wrapText="1"/>
    </xf>
    <xf numFmtId="0" fontId="0" fillId="4" borderId="8" xfId="0" applyFill="1" applyBorder="1" applyAlignment="1">
      <alignment horizontal="left" vertical="center" wrapText="1"/>
    </xf>
    <xf numFmtId="0" fontId="0" fillId="4" borderId="5" xfId="0" applyFill="1" applyBorder="1" applyAlignment="1">
      <alignment horizontal="left" vertical="center" wrapText="1"/>
    </xf>
    <xf numFmtId="0" fontId="14" fillId="12" borderId="2" xfId="0" applyFont="1" applyFill="1" applyBorder="1" applyAlignment="1">
      <alignment horizontal="left" vertical="center" wrapText="1"/>
    </xf>
    <xf numFmtId="0" fontId="5" fillId="7" borderId="2" xfId="0" applyFont="1" applyFill="1" applyBorder="1" applyAlignment="1" applyProtection="1">
      <alignment horizontal="center" vertical="center" wrapText="1"/>
      <protection hidden="1"/>
    </xf>
    <xf numFmtId="0" fontId="14" fillId="12" borderId="28" xfId="0" applyFont="1" applyFill="1" applyBorder="1" applyAlignment="1">
      <alignment horizontal="left" vertical="center" wrapText="1"/>
    </xf>
    <xf numFmtId="0" fontId="14" fillId="12" borderId="29" xfId="0" applyFont="1" applyFill="1" applyBorder="1" applyAlignment="1">
      <alignment horizontal="left" vertical="center" wrapText="1"/>
    </xf>
    <xf numFmtId="0" fontId="14" fillId="12" borderId="30" xfId="0" applyFont="1" applyFill="1" applyBorder="1" applyAlignment="1">
      <alignment horizontal="left" vertical="center" wrapText="1"/>
    </xf>
    <xf numFmtId="0" fontId="8" fillId="10" borderId="4" xfId="19" applyFont="1" applyFill="1" applyBorder="1" applyAlignment="1">
      <alignment horizontal="center" vertical="center" wrapText="1"/>
    </xf>
    <xf numFmtId="0" fontId="8" fillId="10" borderId="8" xfId="19" applyFont="1" applyFill="1" applyBorder="1" applyAlignment="1">
      <alignment horizontal="center" vertical="center" wrapText="1"/>
    </xf>
    <xf numFmtId="0" fontId="8" fillId="10" borderId="5" xfId="19" applyFont="1" applyFill="1" applyBorder="1" applyAlignment="1">
      <alignment horizontal="center" vertical="center" wrapText="1"/>
    </xf>
    <xf numFmtId="0" fontId="5" fillId="8" borderId="35" xfId="0" applyFont="1" applyFill="1" applyBorder="1" applyAlignment="1">
      <alignment horizontal="center" vertical="center" wrapText="1"/>
    </xf>
    <xf numFmtId="0" fontId="5" fillId="8" borderId="36"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19" xfId="19" applyFont="1" applyFill="1" applyBorder="1" applyAlignment="1">
      <alignment horizontal="center" vertical="center" wrapText="1"/>
    </xf>
    <xf numFmtId="0" fontId="5" fillId="8" borderId="6" xfId="19" applyFont="1" applyFill="1" applyBorder="1" applyAlignment="1">
      <alignment horizontal="center" vertical="center" wrapText="1"/>
    </xf>
    <xf numFmtId="0" fontId="5" fillId="8" borderId="7" xfId="19" applyFont="1" applyFill="1" applyBorder="1" applyAlignment="1">
      <alignment horizontal="center" vertical="center" wrapText="1"/>
    </xf>
    <xf numFmtId="0" fontId="5" fillId="7" borderId="19" xfId="19" applyFont="1" applyFill="1" applyBorder="1" applyAlignment="1">
      <alignment horizontal="center" vertical="center" wrapText="1"/>
    </xf>
    <xf numFmtId="0" fontId="5" fillId="7" borderId="6" xfId="19" applyFont="1" applyFill="1" applyBorder="1" applyAlignment="1">
      <alignment horizontal="center" vertical="center" wrapText="1"/>
    </xf>
    <xf numFmtId="0" fontId="5" fillId="7" borderId="7" xfId="19" applyFont="1" applyFill="1" applyBorder="1" applyAlignment="1">
      <alignment horizontal="center" vertical="center" wrapText="1"/>
    </xf>
    <xf numFmtId="0" fontId="36" fillId="11" borderId="2" xfId="0" applyFont="1" applyFill="1" applyBorder="1" applyAlignment="1">
      <alignment horizontal="center" vertical="center" wrapText="1"/>
    </xf>
    <xf numFmtId="0" fontId="36" fillId="11" borderId="2" xfId="0" applyFont="1" applyFill="1" applyBorder="1" applyAlignment="1">
      <alignment horizontal="center" vertical="center"/>
    </xf>
    <xf numFmtId="0" fontId="36" fillId="6" borderId="4" xfId="0" applyFont="1" applyFill="1" applyBorder="1" applyAlignment="1">
      <alignment horizontal="center" vertical="center" wrapText="1"/>
    </xf>
    <xf numFmtId="0" fontId="36" fillId="6" borderId="8" xfId="0" applyFont="1" applyFill="1" applyBorder="1" applyAlignment="1">
      <alignment horizontal="center" vertical="center"/>
    </xf>
    <xf numFmtId="0" fontId="36" fillId="6" borderId="5" xfId="0" applyFont="1" applyFill="1" applyBorder="1" applyAlignment="1">
      <alignment horizontal="center" vertical="center"/>
    </xf>
    <xf numFmtId="0" fontId="14" fillId="12" borderId="11" xfId="0" applyFont="1" applyFill="1" applyBorder="1" applyAlignment="1">
      <alignment horizontal="center" vertical="center" wrapText="1"/>
    </xf>
    <xf numFmtId="0" fontId="14" fillId="12" borderId="14" xfId="0" applyFont="1" applyFill="1" applyBorder="1" applyAlignment="1">
      <alignment horizontal="center" vertical="center" wrapText="1"/>
    </xf>
    <xf numFmtId="0" fontId="14" fillId="12" borderId="48" xfId="0" applyFont="1" applyFill="1" applyBorder="1" applyAlignment="1">
      <alignment horizontal="center" vertical="center" wrapText="1"/>
    </xf>
    <xf numFmtId="0" fontId="14" fillId="12" borderId="16"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8" fillId="9" borderId="5" xfId="0" applyFont="1" applyFill="1" applyBorder="1" applyAlignment="1">
      <alignment horizontal="center" vertical="center" wrapText="1"/>
    </xf>
    <xf numFmtId="0" fontId="62" fillId="5" borderId="19" xfId="14" applyFont="1" applyFill="1" applyBorder="1" applyAlignment="1" applyProtection="1">
      <alignment horizontal="left" vertical="top"/>
      <protection locked="0"/>
    </xf>
    <xf numFmtId="0" fontId="62" fillId="5" borderId="6" xfId="14" applyFont="1" applyFill="1" applyBorder="1" applyAlignment="1" applyProtection="1">
      <alignment horizontal="left" vertical="top"/>
      <protection locked="0"/>
    </xf>
    <xf numFmtId="0" fontId="62" fillId="5" borderId="7" xfId="14" applyFont="1" applyFill="1" applyBorder="1" applyAlignment="1" applyProtection="1">
      <alignment horizontal="left" vertical="top"/>
      <protection locked="0"/>
    </xf>
    <xf numFmtId="0" fontId="62" fillId="5" borderId="36" xfId="14" applyFont="1" applyFill="1" applyBorder="1" applyAlignment="1" applyProtection="1">
      <alignment horizontal="left" vertical="top"/>
      <protection locked="0"/>
    </xf>
    <xf numFmtId="0" fontId="62" fillId="5" borderId="37" xfId="14" applyFont="1" applyFill="1" applyBorder="1" applyAlignment="1" applyProtection="1">
      <alignment horizontal="left" vertical="top"/>
      <protection locked="0"/>
    </xf>
    <xf numFmtId="0" fontId="62" fillId="5" borderId="35" xfId="14" applyFont="1" applyFill="1" applyBorder="1" applyAlignment="1" applyProtection="1">
      <alignment horizontal="left" vertical="top"/>
      <protection locked="0"/>
    </xf>
    <xf numFmtId="0" fontId="46" fillId="3" borderId="0" xfId="14" applyFont="1" applyFill="1" applyAlignment="1">
      <alignment horizontal="left" vertical="top" wrapText="1"/>
    </xf>
    <xf numFmtId="0" fontId="10" fillId="5" borderId="19" xfId="7" applyFont="1" applyFill="1" applyBorder="1" applyAlignment="1" applyProtection="1">
      <alignment horizontal="left" vertical="top"/>
      <protection locked="0"/>
    </xf>
    <xf numFmtId="0" fontId="10" fillId="5" borderId="6" xfId="7" applyFont="1" applyFill="1" applyBorder="1" applyAlignment="1" applyProtection="1">
      <alignment horizontal="left" vertical="top"/>
      <protection locked="0"/>
    </xf>
    <xf numFmtId="0" fontId="10" fillId="5" borderId="7" xfId="7" applyFont="1" applyFill="1" applyBorder="1" applyAlignment="1" applyProtection="1">
      <alignment horizontal="left" vertical="top"/>
      <protection locked="0"/>
    </xf>
    <xf numFmtId="0" fontId="10" fillId="5" borderId="36" xfId="7" applyFont="1" applyFill="1" applyBorder="1" applyAlignment="1" applyProtection="1">
      <alignment horizontal="left" vertical="top"/>
      <protection locked="0"/>
    </xf>
    <xf numFmtId="0" fontId="10" fillId="5" borderId="37" xfId="7" applyFont="1" applyFill="1" applyBorder="1" applyAlignment="1" applyProtection="1">
      <alignment horizontal="left" vertical="top"/>
      <protection locked="0"/>
    </xf>
    <xf numFmtId="0" fontId="10" fillId="5" borderId="35" xfId="7" applyFont="1" applyFill="1" applyBorder="1" applyAlignment="1" applyProtection="1">
      <alignment horizontal="left" vertical="top"/>
      <protection locked="0"/>
    </xf>
    <xf numFmtId="0" fontId="45" fillId="3" borderId="0" xfId="14" applyFont="1" applyFill="1" applyAlignment="1">
      <alignment horizontal="left" wrapText="1"/>
    </xf>
    <xf numFmtId="0" fontId="29" fillId="3" borderId="0" xfId="14" applyFont="1" applyFill="1" applyAlignment="1">
      <alignment horizontal="left" wrapText="1"/>
    </xf>
    <xf numFmtId="0" fontId="28" fillId="0" borderId="28" xfId="14" applyFont="1" applyBorder="1" applyAlignment="1">
      <alignment horizontal="center" vertical="center" wrapText="1"/>
    </xf>
    <xf numFmtId="0" fontId="28" fillId="0" borderId="30" xfId="14" applyFont="1" applyBorder="1" applyAlignment="1">
      <alignment horizontal="center" vertical="center" wrapText="1"/>
    </xf>
    <xf numFmtId="0" fontId="44" fillId="3" borderId="0" xfId="14" applyFont="1" applyFill="1" applyAlignment="1">
      <alignment horizontal="left" wrapText="1"/>
    </xf>
    <xf numFmtId="0" fontId="40" fillId="12" borderId="41" xfId="14" applyFont="1" applyFill="1" applyBorder="1" applyAlignment="1">
      <alignment horizontal="center" vertical="center"/>
    </xf>
    <xf numFmtId="0" fontId="40" fillId="12" borderId="0" xfId="14" applyFont="1" applyFill="1" applyBorder="1" applyAlignment="1">
      <alignment horizontal="center" vertical="center"/>
    </xf>
    <xf numFmtId="0" fontId="36" fillId="19" borderId="53" xfId="14" applyFont="1" applyFill="1" applyBorder="1" applyAlignment="1">
      <alignment horizontal="left" vertical="center" wrapText="1"/>
    </xf>
    <xf numFmtId="0" fontId="36" fillId="19" borderId="31" xfId="14" applyFont="1" applyFill="1" applyBorder="1" applyAlignment="1">
      <alignment horizontal="left" vertical="center" wrapText="1"/>
    </xf>
    <xf numFmtId="0" fontId="36" fillId="19" borderId="52" xfId="14" applyFont="1" applyFill="1" applyBorder="1" applyAlignment="1">
      <alignment horizontal="left" vertical="center" wrapText="1"/>
    </xf>
    <xf numFmtId="0" fontId="36" fillId="19" borderId="5" xfId="14" applyFont="1" applyFill="1" applyBorder="1" applyAlignment="1">
      <alignment horizontal="left" vertical="center" wrapText="1"/>
    </xf>
    <xf numFmtId="0" fontId="6" fillId="3" borderId="0" xfId="14" applyFill="1" applyAlignment="1">
      <alignment horizontal="left" vertical="top" wrapText="1"/>
    </xf>
    <xf numFmtId="0" fontId="31" fillId="12" borderId="4" xfId="14" applyFont="1" applyFill="1" applyBorder="1" applyAlignment="1">
      <alignment horizontal="center" vertical="center" wrapText="1"/>
    </xf>
    <xf numFmtId="0" fontId="31" fillId="12" borderId="8" xfId="14" applyFont="1" applyFill="1" applyBorder="1" applyAlignment="1">
      <alignment horizontal="center" vertical="center" wrapText="1"/>
    </xf>
    <xf numFmtId="0" fontId="31" fillId="12" borderId="5" xfId="14" applyFont="1" applyFill="1" applyBorder="1" applyAlignment="1">
      <alignment horizontal="center" vertical="center" wrapText="1"/>
    </xf>
    <xf numFmtId="0" fontId="32" fillId="4" borderId="4" xfId="15" applyFont="1" applyFill="1" applyBorder="1" applyAlignment="1">
      <alignment horizontal="center" vertical="center" wrapText="1"/>
    </xf>
    <xf numFmtId="0" fontId="32" fillId="4" borderId="8" xfId="15" applyFont="1" applyFill="1" applyBorder="1" applyAlignment="1">
      <alignment horizontal="center" vertical="center" wrapText="1"/>
    </xf>
    <xf numFmtId="0" fontId="32" fillId="4" borderId="5" xfId="15" applyFont="1" applyFill="1" applyBorder="1" applyAlignment="1">
      <alignment horizontal="center" vertical="center" wrapText="1"/>
    </xf>
    <xf numFmtId="0" fontId="36" fillId="16" borderId="51" xfId="14" applyFont="1" applyFill="1" applyBorder="1" applyAlignment="1">
      <alignment horizontal="center" vertical="center" wrapText="1"/>
    </xf>
    <xf numFmtId="0" fontId="36" fillId="16" borderId="42" xfId="14" applyFont="1" applyFill="1" applyBorder="1" applyAlignment="1">
      <alignment horizontal="center" vertical="center" wrapText="1"/>
    </xf>
    <xf numFmtId="0" fontId="36" fillId="16" borderId="36" xfId="14" applyFont="1" applyFill="1" applyBorder="1" applyAlignment="1">
      <alignment horizontal="center" vertical="center" wrapText="1"/>
    </xf>
    <xf numFmtId="0" fontId="32" fillId="4" borderId="4" xfId="14" applyFont="1" applyFill="1" applyBorder="1" applyAlignment="1">
      <alignment horizontal="center" vertical="center" wrapText="1"/>
    </xf>
    <xf numFmtId="0" fontId="32" fillId="4" borderId="8" xfId="14" applyFont="1" applyFill="1" applyBorder="1" applyAlignment="1">
      <alignment horizontal="center" vertical="center" wrapText="1"/>
    </xf>
    <xf numFmtId="0" fontId="32" fillId="4" borderId="5" xfId="14" applyFont="1" applyFill="1" applyBorder="1" applyAlignment="1">
      <alignment horizontal="center" vertical="center" wrapText="1"/>
    </xf>
    <xf numFmtId="0" fontId="36" fillId="2" borderId="49" xfId="0" applyFont="1" applyFill="1" applyBorder="1" applyAlignment="1">
      <alignment horizontal="center" vertical="center"/>
    </xf>
    <xf numFmtId="0" fontId="36" fillId="2" borderId="50" xfId="0" applyFont="1" applyFill="1" applyBorder="1" applyAlignment="1">
      <alignment horizontal="center" vertical="center"/>
    </xf>
    <xf numFmtId="0" fontId="56" fillId="3" borderId="44" xfId="0" applyFont="1" applyFill="1" applyBorder="1" applyAlignment="1">
      <alignment horizontal="center" vertical="center" wrapText="1"/>
    </xf>
    <xf numFmtId="0" fontId="56" fillId="3" borderId="45" xfId="0" applyFont="1" applyFill="1" applyBorder="1" applyAlignment="1">
      <alignment horizontal="center" vertical="center" wrapText="1"/>
    </xf>
    <xf numFmtId="0" fontId="56" fillId="3" borderId="46" xfId="0" applyFont="1" applyFill="1" applyBorder="1" applyAlignment="1">
      <alignment horizontal="center" vertical="center" wrapText="1"/>
    </xf>
    <xf numFmtId="0" fontId="10" fillId="4" borderId="20" xfId="0" applyFont="1" applyFill="1" applyBorder="1" applyAlignment="1">
      <alignment horizontal="left" vertical="center" wrapText="1"/>
    </xf>
    <xf numFmtId="0" fontId="10" fillId="4" borderId="22" xfId="0" applyFont="1" applyFill="1" applyBorder="1" applyAlignment="1">
      <alignment horizontal="left" vertical="center" wrapText="1"/>
    </xf>
    <xf numFmtId="0" fontId="10" fillId="4" borderId="25" xfId="0" applyFont="1" applyFill="1" applyBorder="1" applyAlignment="1">
      <alignment horizontal="left" vertical="center" wrapText="1"/>
    </xf>
    <xf numFmtId="0" fontId="10" fillId="4" borderId="27" xfId="0" applyFont="1" applyFill="1" applyBorder="1" applyAlignment="1">
      <alignment horizontal="left" vertical="center" wrapText="1"/>
    </xf>
    <xf numFmtId="0" fontId="39" fillId="3" borderId="0" xfId="0" applyFont="1" applyFill="1" applyAlignment="1" applyProtection="1">
      <alignment horizontal="center" vertical="center" wrapText="1"/>
      <protection hidden="1"/>
    </xf>
    <xf numFmtId="166" fontId="28" fillId="34" borderId="2" xfId="14" quotePrefix="1" applyNumberFormat="1" applyFont="1" applyFill="1" applyBorder="1" applyAlignment="1" applyProtection="1">
      <alignment horizontal="center" vertical="center"/>
      <protection locked="0"/>
    </xf>
    <xf numFmtId="0" fontId="67" fillId="4" borderId="28" xfId="14" applyFont="1" applyFill="1" applyBorder="1" applyAlignment="1">
      <alignment horizontal="center" vertical="center" wrapText="1"/>
    </xf>
    <xf numFmtId="0" fontId="67" fillId="4" borderId="29" xfId="14" applyFont="1" applyFill="1" applyBorder="1" applyAlignment="1">
      <alignment horizontal="center" vertical="center" wrapText="1"/>
    </xf>
    <xf numFmtId="0" fontId="67" fillId="4" borderId="30" xfId="14" applyFont="1" applyFill="1" applyBorder="1" applyAlignment="1">
      <alignment horizontal="center" vertical="center" wrapText="1"/>
    </xf>
    <xf numFmtId="0" fontId="36" fillId="2" borderId="49" xfId="0" applyFont="1" applyFill="1" applyBorder="1" applyAlignment="1">
      <alignment horizontal="left" vertical="center"/>
    </xf>
    <xf numFmtId="0" fontId="69" fillId="3" borderId="0" xfId="14" applyFont="1" applyFill="1"/>
    <xf numFmtId="0" fontId="6" fillId="3" borderId="0" xfId="14" applyFont="1" applyFill="1"/>
    <xf numFmtId="0" fontId="70" fillId="4" borderId="42" xfId="14" applyFont="1" applyFill="1" applyBorder="1" applyAlignment="1">
      <alignment horizontal="center" vertical="center" wrapText="1"/>
    </xf>
    <xf numFmtId="0" fontId="70" fillId="4" borderId="0" xfId="14" applyFont="1" applyFill="1" applyAlignment="1">
      <alignment horizontal="center" vertical="center" wrapText="1"/>
    </xf>
  </cellXfs>
  <cellStyles count="22">
    <cellStyle name="Comma" xfId="21" builtinId="3"/>
    <cellStyle name="Hyperlink" xfId="18" builtinId="8"/>
    <cellStyle name="Hyperlink 2" xfId="7" xr:uid="{D622AC8D-C00E-4600-A75F-815C00218BCE}"/>
    <cellStyle name="Hyperlink 3" xfId="17" xr:uid="{89795AEC-CFED-48C0-A10D-48BCC7F75C2D}"/>
    <cellStyle name="Normal" xfId="0" builtinId="0"/>
    <cellStyle name="Normal 2" xfId="1" xr:uid="{1673BABB-8A06-4F9E-985B-8F1AEACB961F}"/>
    <cellStyle name="Normal 3" xfId="5" xr:uid="{EDEA211F-B9AD-40A2-AFAF-D7E6F0129587}"/>
    <cellStyle name="Normal 3 2" xfId="6" xr:uid="{32A05FC0-1A09-471A-A5A6-B91D844FB92E}"/>
    <cellStyle name="Normal 4" xfId="8" xr:uid="{3FBD5D94-E7E6-4876-B07E-9AB4C5FA9D58}"/>
    <cellStyle name="Normal 4 2" xfId="10" xr:uid="{CA93679E-C7BD-4C50-8955-63B346B76831}"/>
    <cellStyle name="Normal 4 2 2" xfId="14" xr:uid="{8DBA53FC-AD88-410F-AA77-DDC6D61CE5FE}"/>
    <cellStyle name="Normal 5" xfId="12" xr:uid="{E055BBFA-51C9-40D9-890E-F4F8FB70F2D1}"/>
    <cellStyle name="Normal 6" xfId="13" xr:uid="{EDE22525-6DFD-4CDE-AE2A-C8BFDBEF7DA5}"/>
    <cellStyle name="Normal 6 2" xfId="15" xr:uid="{D13CD4F6-6AD1-4601-86B6-3A0B401E97D9}"/>
    <cellStyle name="Normal 7" xfId="19" xr:uid="{C287219A-CFA7-492B-B2C8-95475383881D}"/>
    <cellStyle name="Percent" xfId="4" builtinId="5"/>
    <cellStyle name="Percent 2" xfId="2" xr:uid="{E67121A2-4F9C-4B2C-885A-0A1A53958498}"/>
    <cellStyle name="Percent 2 2" xfId="11" xr:uid="{F5C917FA-F7F7-4339-9CAF-DCF26239FF77}"/>
    <cellStyle name="Percent 2 2 2" xfId="16" xr:uid="{AFAF93A3-BBEC-4F95-BB3F-D58574B1CEBC}"/>
    <cellStyle name="Percent 2 3" xfId="3" xr:uid="{1B59780C-5AA0-4C0D-A5F5-243D1DD0947B}"/>
    <cellStyle name="Percent 2 4" xfId="9" xr:uid="{B56F308F-697D-4351-93BD-3A25C1B0ADF3}"/>
    <cellStyle name="Percent 3" xfId="20" xr:uid="{4D605A49-35CA-4D87-BC39-0995B2BD1C39}"/>
  </cellStyles>
  <dxfs count="147">
    <dxf>
      <fill>
        <patternFill>
          <bgColor rgb="FFFFC000"/>
        </patternFill>
      </fill>
    </dxf>
    <dxf>
      <font>
        <color theme="9" tint="-0.24994659260841701"/>
      </font>
      <fill>
        <patternFill>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b/>
        <i val="0"/>
        <color theme="9" tint="-0.24994659260841701"/>
      </font>
      <fill>
        <patternFill patternType="mediumGray">
          <fgColor theme="9" tint="0.59996337778862885"/>
        </patternFill>
      </fill>
    </dxf>
    <dxf>
      <font>
        <b/>
        <i val="0"/>
        <color theme="9" tint="-0.24994659260841701"/>
      </font>
      <fill>
        <patternFill patternType="mediumGray">
          <fgColor theme="9" tint="0.59996337778862885"/>
        </patternFill>
      </fill>
    </dxf>
    <dxf>
      <font>
        <b/>
        <i val="0"/>
        <color theme="9" tint="-0.24994659260841701"/>
      </font>
      <fill>
        <patternFill patternType="mediumGray">
          <fgColor theme="9" tint="0.59996337778862885"/>
        </patternFill>
      </fill>
    </dxf>
    <dxf>
      <font>
        <b val="0"/>
        <i val="0"/>
        <color theme="9" tint="-0.24994659260841701"/>
      </font>
      <fill>
        <patternFill patternType="mediumGray">
          <fgColor theme="9" tint="0.59996337778862885"/>
        </patternFill>
      </fill>
    </dxf>
    <dxf>
      <font>
        <color theme="9" tint="-0.24994659260841701"/>
      </font>
      <fill>
        <patternFill patternType="lightGray">
          <fgColor theme="9" tint="0.59996337778862885"/>
          <bgColor theme="9" tint="0.79998168889431442"/>
        </patternFill>
      </fill>
    </dxf>
    <dxf>
      <font>
        <color theme="9" tint="-0.24994659260841701"/>
      </font>
      <fill>
        <patternFill patternType="lightGray">
          <fgColor theme="9" tint="0.59996337778862885"/>
          <bgColor theme="9" tint="0.79998168889431442"/>
        </patternFill>
      </fill>
    </dxf>
    <dxf>
      <font>
        <color theme="9" tint="-0.24994659260841701"/>
      </font>
      <fill>
        <patternFill patternType="lightGray">
          <fgColor theme="9" tint="0.59996337778862885"/>
          <bgColor theme="9" tint="0.79998168889431442"/>
        </patternFill>
      </fill>
    </dxf>
    <dxf>
      <font>
        <color theme="9" tint="-0.24994659260841701"/>
      </font>
      <fill>
        <patternFill patternType="lightGray">
          <fgColor theme="9" tint="0.59996337778862885"/>
          <bgColor theme="9" tint="0.79998168889431442"/>
        </patternFill>
      </fill>
    </dxf>
    <dxf>
      <font>
        <color theme="9" tint="-0.24994659260841701"/>
      </font>
      <fill>
        <patternFill patternType="lightGray">
          <fgColor theme="9" tint="0.59996337778862885"/>
          <bgColor theme="9" tint="0.79998168889431442"/>
        </patternFill>
      </fill>
    </dxf>
    <dxf>
      <font>
        <b/>
        <i val="0"/>
        <color theme="9" tint="-0.24994659260841701"/>
      </font>
      <fill>
        <patternFill patternType="lightGray">
          <fgColor theme="9" tint="0.59996337778862885"/>
          <bgColor theme="9" tint="0.59996337778862885"/>
        </patternFill>
      </fill>
    </dxf>
    <dxf>
      <font>
        <b/>
        <i val="0"/>
        <color theme="9" tint="-0.24994659260841701"/>
      </font>
      <fill>
        <patternFill patternType="mediumGray">
          <fgColor theme="9" tint="0.59996337778862885"/>
        </patternFill>
      </fill>
    </dxf>
    <dxf>
      <font>
        <b/>
        <i val="0"/>
        <color theme="9" tint="-0.24994659260841701"/>
      </font>
      <fill>
        <patternFill patternType="mediumGray">
          <fgColor theme="9" tint="0.59996337778862885"/>
        </patternFill>
      </fill>
    </dxf>
    <dxf>
      <font>
        <b/>
        <i val="0"/>
        <color theme="9" tint="-0.24994659260841701"/>
      </font>
      <fill>
        <patternFill patternType="mediumGray">
          <fgColor theme="9"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patternType="mediumGray">
          <fgColor rgb="FFFFC000"/>
          <bgColor rgb="FFFFC000"/>
        </patternFill>
      </fill>
    </dxf>
    <dxf>
      <font>
        <color theme="9" tint="-0.24994659260841701"/>
      </font>
      <fill>
        <patternFill>
          <bgColor theme="0"/>
        </patternFill>
      </fill>
    </dxf>
    <dxf>
      <font>
        <color theme="9" tint="-0.24994659260841701"/>
      </font>
      <fill>
        <patternFill>
          <bgColor theme="0"/>
        </patternFill>
      </fill>
    </dxf>
    <dxf>
      <fill>
        <patternFill>
          <bgColor theme="9" tint="0.79998168889431442"/>
        </patternFill>
      </fill>
    </dxf>
    <dxf>
      <fill>
        <patternFill>
          <bgColor rgb="FFFFC000"/>
        </patternFill>
      </fill>
    </dxf>
    <dxf>
      <font>
        <color theme="9" tint="-0.24994659260841701"/>
      </font>
      <fill>
        <patternFill>
          <bgColor theme="0"/>
        </patternFill>
      </fill>
    </dxf>
    <dxf>
      <font>
        <color theme="9" tint="-0.24994659260841701"/>
      </font>
      <fill>
        <patternFill>
          <bgColor theme="0"/>
        </patternFill>
      </fill>
    </dxf>
    <dxf>
      <fill>
        <patternFill>
          <bgColor rgb="FFFFC000"/>
        </patternFill>
      </fill>
    </dxf>
    <dxf>
      <font>
        <color theme="9" tint="-0.24994659260841701"/>
      </font>
      <fill>
        <patternFill>
          <bgColor theme="0"/>
        </patternFill>
      </fill>
    </dxf>
    <dxf>
      <font>
        <color theme="9" tint="-0.24994659260841701"/>
      </font>
      <fill>
        <patternFill>
          <bgColor theme="0"/>
        </patternFill>
      </fill>
    </dxf>
    <dxf>
      <font>
        <color theme="9" tint="-0.24994659260841701"/>
      </font>
      <fill>
        <patternFill>
          <bgColor theme="0"/>
        </patternFill>
      </fill>
    </dxf>
    <dxf>
      <fill>
        <patternFill>
          <bgColor theme="9" tint="0.79998168889431442"/>
        </patternFill>
      </fill>
    </dxf>
    <dxf>
      <fill>
        <patternFill>
          <bgColor rgb="FFFFC000"/>
        </patternFill>
      </fill>
    </dxf>
    <dxf>
      <font>
        <color theme="9" tint="-0.24994659260841701"/>
      </font>
      <fill>
        <patternFill>
          <bgColor theme="0"/>
        </patternFill>
      </fill>
    </dxf>
    <dxf>
      <fill>
        <patternFill>
          <bgColor theme="9" tint="0.79998168889431442"/>
        </patternFill>
      </fill>
    </dxf>
    <dxf>
      <fill>
        <patternFill>
          <bgColor rgb="FFFFC000"/>
        </patternFill>
      </fill>
    </dxf>
    <dxf>
      <font>
        <color theme="9" tint="-0.24994659260841701"/>
      </font>
      <fill>
        <patternFill>
          <bgColor theme="0"/>
        </patternFill>
      </fill>
    </dxf>
    <dxf>
      <fill>
        <patternFill>
          <bgColor rgb="FFFFC000"/>
        </patternFill>
      </fill>
    </dxf>
    <dxf>
      <font>
        <color theme="9" tint="-0.24994659260841701"/>
      </font>
      <fill>
        <patternFill>
          <bgColor theme="0"/>
        </patternFill>
      </fill>
    </dxf>
    <dxf>
      <font>
        <color theme="9" tint="-0.24994659260841701"/>
      </font>
      <fill>
        <patternFill>
          <bgColor theme="0"/>
        </patternFill>
      </fill>
    </dxf>
    <dxf>
      <fill>
        <patternFill>
          <bgColor rgb="FFFFC000"/>
        </patternFill>
      </fill>
    </dxf>
    <dxf>
      <font>
        <color theme="9" tint="-0.24994659260841701"/>
      </font>
      <fill>
        <patternFill>
          <bgColor theme="0"/>
        </patternFill>
      </fill>
    </dxf>
    <dxf>
      <fill>
        <patternFill>
          <bgColor rgb="FFFFC000"/>
        </patternFill>
      </fill>
    </dxf>
    <dxf>
      <font>
        <color theme="9" tint="-0.24994659260841701"/>
      </font>
      <fill>
        <patternFill>
          <bgColor theme="0"/>
        </patternFill>
      </fill>
    </dxf>
    <dxf>
      <fill>
        <patternFill>
          <bgColor rgb="FFFFC000"/>
        </patternFill>
      </fill>
    </dxf>
    <dxf>
      <font>
        <color theme="9" tint="-0.24994659260841701"/>
      </font>
      <fill>
        <patternFill>
          <bgColor theme="0"/>
        </patternFill>
      </fill>
    </dxf>
    <dxf>
      <fill>
        <patternFill>
          <bgColor rgb="FFFFC000"/>
        </patternFill>
      </fill>
    </dxf>
    <dxf>
      <font>
        <color theme="9" tint="-0.24994659260841701"/>
      </font>
      <fill>
        <patternFill>
          <bgColor theme="0"/>
        </patternFill>
      </fill>
    </dxf>
    <dxf>
      <fill>
        <patternFill patternType="solid">
          <fgColor theme="0"/>
          <bgColor theme="9" tint="0.79998168889431442"/>
        </patternFill>
      </fill>
    </dxf>
    <dxf>
      <fill>
        <patternFill patternType="mediumGray">
          <fgColor rgb="FFFFC000"/>
          <bgColor rgb="FFFFC000"/>
        </patternFill>
      </fill>
    </dxf>
    <dxf>
      <font>
        <color theme="9" tint="-0.24994659260841701"/>
      </font>
      <fill>
        <patternFill>
          <bgColor theme="0"/>
        </patternFill>
      </fill>
    </dxf>
    <dxf>
      <fill>
        <patternFill>
          <bgColor rgb="FFFFC000"/>
        </patternFill>
      </fill>
    </dxf>
    <dxf>
      <fill>
        <patternFill patternType="mediumGray">
          <fgColor rgb="FFFFC000"/>
          <bgColor rgb="FFFFC000"/>
        </patternFill>
      </fill>
    </dxf>
    <dxf>
      <fill>
        <patternFill patternType="mediumGray">
          <fgColor rgb="FFFFC000"/>
          <bgColor theme="0"/>
        </patternFill>
      </fill>
    </dxf>
    <dxf>
      <fill>
        <patternFill>
          <bgColor theme="9" tint="0.79998168889431442"/>
        </patternFill>
      </fill>
    </dxf>
    <dxf>
      <fill>
        <patternFill patternType="mediumGray">
          <fgColor rgb="FFFFC000"/>
          <bgColor rgb="FFFFC000"/>
        </patternFill>
      </fill>
    </dxf>
    <dxf>
      <font>
        <color auto="1"/>
      </font>
      <fill>
        <patternFill>
          <bgColor rgb="FFFFC000"/>
        </patternFill>
      </fill>
    </dxf>
    <dxf>
      <fill>
        <patternFill>
          <bgColor theme="9" tint="0.79998168889431442"/>
        </patternFill>
      </fill>
    </dxf>
    <dxf>
      <fill>
        <patternFill>
          <bgColor theme="9" tint="0.79998168889431442"/>
        </patternFill>
      </fill>
    </dxf>
    <dxf>
      <fill>
        <patternFill patternType="mediumGray">
          <fgColor rgb="FFFFC000"/>
          <bgColor rgb="FFFFC000"/>
        </patternFill>
      </fill>
    </dxf>
    <dxf>
      <fill>
        <patternFill patternType="mediumGray">
          <fgColor rgb="FFFFC000"/>
          <bgColor rgb="FFFFC000"/>
        </patternFill>
      </fill>
    </dxf>
    <dxf>
      <fill>
        <patternFill patternType="mediumGray">
          <fgColor rgb="FFFFC000"/>
          <bgColor rgb="FFFFC000"/>
        </patternFill>
      </fill>
    </dxf>
    <dxf>
      <fill>
        <patternFill patternType="mediumGray">
          <fgColor rgb="FFFFC000"/>
          <bgColor rgb="FFFFC000"/>
        </patternFill>
      </fill>
    </dxf>
    <dxf>
      <fill>
        <patternFill patternType="solid">
          <fgColor theme="0"/>
          <bgColor theme="9" tint="0.79998168889431442"/>
        </patternFill>
      </fill>
    </dxf>
    <dxf>
      <fill>
        <patternFill patternType="solid">
          <fgColor theme="0"/>
          <bgColor theme="9" tint="0.79998168889431442"/>
        </patternFill>
      </fill>
    </dxf>
    <dxf>
      <fill>
        <patternFill patternType="solid">
          <fgColor theme="0"/>
          <bgColor theme="9" tint="0.79998168889431442"/>
        </patternFill>
      </fill>
    </dxf>
    <dxf>
      <fill>
        <patternFill patternType="solid">
          <fgColor theme="0"/>
          <bgColor theme="9" tint="0.79998168889431442"/>
        </patternFill>
      </fill>
    </dxf>
    <dxf>
      <fill>
        <patternFill patternType="mediumGray">
          <fgColor rgb="FFFFC000"/>
          <bgColor rgb="FFFFC000"/>
        </patternFill>
      </fill>
    </dxf>
    <dxf>
      <fill>
        <patternFill patternType="mediumGray">
          <fgColor rgb="FFFFC000"/>
          <bgColor rgb="FFFFC000"/>
        </patternFill>
      </fill>
    </dxf>
    <dxf>
      <fill>
        <patternFill patternType="solid">
          <fgColor theme="0"/>
          <bgColor rgb="FFFFC000"/>
        </patternFill>
      </fill>
    </dxf>
    <dxf>
      <fill>
        <patternFill patternType="solid">
          <fgColor theme="0"/>
          <bgColor theme="9" tint="0.79998168889431442"/>
        </patternFill>
      </fill>
    </dxf>
    <dxf>
      <fill>
        <patternFill patternType="mediumGray">
          <fgColor rgb="FFFFC000"/>
          <bgColor theme="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patternType="mediumGray">
          <fgColor rgb="FFFFC000"/>
          <bgColor rgb="FFFFC000"/>
        </patternFill>
      </fill>
    </dxf>
    <dxf>
      <fill>
        <patternFill patternType="mediumGray">
          <fgColor rgb="FFFFC000"/>
          <bgColor rgb="FFFFC000"/>
        </patternFill>
      </fill>
    </dxf>
    <dxf>
      <fill>
        <patternFill patternType="mediumGray">
          <fgColor rgb="FFFFC000"/>
          <bgColor rgb="FFFFC000"/>
        </patternFill>
      </fill>
    </dxf>
    <dxf>
      <fill>
        <patternFill patternType="mediumGray">
          <fgColor rgb="FFFFC000"/>
          <bgColor rgb="FFFFC000"/>
        </patternFill>
      </fill>
    </dxf>
    <dxf>
      <fill>
        <patternFill patternType="mediumGray">
          <fgColor rgb="FFFFC000"/>
          <bgColor rgb="FFFFC000"/>
        </patternFill>
      </fill>
    </dxf>
    <dxf>
      <fill>
        <patternFill patternType="mediumGray">
          <fgColor rgb="FFFFC000"/>
          <bgColor rgb="FFFFC000"/>
        </patternFill>
      </fill>
    </dxf>
    <dxf>
      <fill>
        <patternFill patternType="mediumGray">
          <fgColor rgb="FFFFC000"/>
          <bgColor rgb="FFFFC000"/>
        </patternFill>
      </fill>
    </dxf>
    <dxf>
      <font>
        <color theme="0" tint="-4.9989318521683403E-2"/>
      </font>
      <fill>
        <patternFill patternType="solid">
          <fgColor theme="0" tint="-4.9989318521683403E-2"/>
          <bgColor theme="0" tint="-4.9989318521683403E-2"/>
        </patternFill>
      </fill>
      <border>
        <left style="thin">
          <color auto="1"/>
        </left>
        <right style="thin">
          <color auto="1"/>
        </right>
        <top/>
        <bottom/>
        <vertical/>
        <horizontal/>
      </border>
    </dxf>
    <dxf>
      <font>
        <b val="0"/>
        <i val="0"/>
        <color theme="0" tint="-4.9989318521683403E-2"/>
      </font>
      <fill>
        <patternFill>
          <bgColor theme="0" tint="-4.9989318521683403E-2"/>
        </patternFill>
      </fill>
      <border>
        <top/>
        <bottom/>
        <vertical/>
        <horizontal/>
      </border>
    </dxf>
    <dxf>
      <fill>
        <patternFill patternType="mediumGray">
          <fgColor rgb="FFFFC000"/>
          <bgColor rgb="FFFFC000"/>
        </patternFill>
      </fill>
    </dxf>
    <dxf>
      <fill>
        <patternFill patternType="mediumGray">
          <fgColor rgb="FFFFC000"/>
          <bgColor rgb="FFFFC000"/>
        </patternFill>
      </fill>
    </dxf>
    <dxf>
      <fill>
        <patternFill patternType="mediumGray">
          <fgColor rgb="FFFFC000"/>
          <bgColor rgb="FFFFC000"/>
        </patternFill>
      </fill>
    </dxf>
    <dxf>
      <fill>
        <patternFill patternType="mediumGray">
          <fgColor rgb="FFFFC000"/>
          <bgColor rgb="FFFFC000"/>
        </patternFill>
      </fill>
    </dxf>
    <dxf>
      <fill>
        <patternFill patternType="mediumGray">
          <fgColor rgb="FFFFC000"/>
          <bgColor rgb="FFFFC000"/>
        </patternFill>
      </fill>
    </dxf>
    <dxf>
      <fill>
        <patternFill patternType="mediumGray">
          <fgColor rgb="FFFFC000"/>
          <bgColor rgb="FFFFC000"/>
        </patternFill>
      </fill>
    </dxf>
    <dxf>
      <fill>
        <patternFill patternType="solid">
          <fgColor theme="0"/>
          <bgColor theme="9" tint="0.79998168889431442"/>
        </patternFill>
      </fill>
    </dxf>
    <dxf>
      <fill>
        <patternFill patternType="mediumGray">
          <fgColor rgb="FFFFC000"/>
        </patternFill>
      </fill>
    </dxf>
    <dxf>
      <font>
        <color theme="9" tint="-0.24994659260841701"/>
      </font>
      <fill>
        <patternFill>
          <bgColor theme="0"/>
        </patternFill>
      </fill>
    </dxf>
    <dxf>
      <font>
        <color rgb="FFC00000"/>
      </font>
    </dxf>
    <dxf>
      <font>
        <color rgb="FFC00000"/>
      </font>
    </dxf>
    <dxf>
      <font>
        <color rgb="FFC00000"/>
      </font>
    </dxf>
    <dxf>
      <font>
        <color rgb="FFC00000"/>
      </font>
    </dxf>
    <dxf>
      <font>
        <color rgb="FFC00000"/>
      </font>
      <fill>
        <patternFill>
          <bgColor theme="0" tint="-0.14996795556505021"/>
        </patternFill>
      </fill>
      <border>
        <left style="thin">
          <color auto="1"/>
        </left>
        <right style="thin">
          <color auto="1"/>
        </right>
        <top style="thin">
          <color auto="1"/>
        </top>
        <bottom style="thin">
          <color auto="1"/>
        </bottom>
        <vertical/>
        <horizontal/>
      </border>
    </dxf>
    <dxf>
      <font>
        <color theme="0" tint="-4.9989318521683403E-2"/>
      </font>
      <border>
        <left/>
        <right/>
        <top/>
        <bottom/>
        <vertical/>
        <horizontal/>
      </border>
    </dxf>
    <dxf>
      <font>
        <color theme="9" tint="-0.24994659260841701"/>
      </font>
      <fill>
        <patternFill>
          <bgColor theme="9" tint="0.79998168889431442"/>
        </patternFill>
      </fill>
      <border>
        <left style="thin">
          <color auto="1"/>
        </left>
        <right style="thin">
          <color auto="1"/>
        </right>
        <top style="thin">
          <color auto="1"/>
        </top>
        <bottom style="thin">
          <color auto="1"/>
        </bottom>
      </border>
    </dxf>
    <dxf>
      <fill>
        <patternFill>
          <bgColor theme="0"/>
        </patternFill>
      </fill>
    </dxf>
    <dxf>
      <font>
        <color theme="0" tint="-4.9989318521683403E-2"/>
      </font>
      <fill>
        <patternFill>
          <bgColor theme="0" tint="-4.9989318521683403E-2"/>
        </patternFill>
      </fill>
      <border>
        <left/>
        <right/>
        <top style="thin">
          <color auto="1"/>
        </top>
        <bottom/>
        <vertical/>
        <horizontal/>
      </border>
    </dxf>
    <dxf>
      <font>
        <color theme="9" tint="-0.24994659260841701"/>
      </font>
      <fill>
        <patternFill>
          <bgColor theme="9" tint="0.79998168889431442"/>
        </patternFill>
      </fill>
      <border>
        <left style="thin">
          <color auto="1"/>
        </left>
        <right style="thin">
          <color auto="1"/>
        </right>
        <top style="thin">
          <color auto="1"/>
        </top>
        <bottom style="thin">
          <color auto="1"/>
        </bottom>
      </border>
    </dxf>
    <dxf>
      <fill>
        <patternFill>
          <bgColor theme="0"/>
        </patternFill>
      </fill>
    </dxf>
    <dxf>
      <font>
        <color theme="0" tint="-4.9989318521683403E-2"/>
      </font>
      <fill>
        <patternFill>
          <bgColor theme="0" tint="-4.9989318521683403E-2"/>
        </patternFill>
      </fill>
      <border>
        <left/>
        <right/>
        <top/>
        <bottom/>
      </border>
    </dxf>
    <dxf>
      <fill>
        <patternFill patternType="mediumGray">
          <fgColor rgb="FFFFC000"/>
          <bgColor rgb="FFFFC000"/>
        </patternFill>
      </fill>
      <border>
        <left style="thin">
          <color auto="1"/>
        </left>
        <right style="thin">
          <color auto="1"/>
        </right>
        <top style="thin">
          <color auto="1"/>
        </top>
        <bottom style="thin">
          <color auto="1"/>
        </bottom>
        <vertical/>
        <horizontal/>
      </border>
    </dxf>
    <dxf>
      <fill>
        <patternFill patternType="none">
          <bgColor auto="1"/>
        </patternFill>
      </fill>
    </dxf>
    <dxf>
      <font>
        <color theme="9" tint="-0.24994659260841701"/>
      </font>
      <fill>
        <patternFill patternType="solid">
          <bgColor theme="0"/>
        </patternFill>
      </fill>
    </dxf>
    <dxf>
      <font>
        <b/>
        <i val="0"/>
        <color theme="9" tint="-0.24994659260841701"/>
      </font>
      <fill>
        <patternFill>
          <bgColor theme="9" tint="0.7999816888943144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79998168889431442"/>
        </patternFill>
      </fill>
      <border>
        <left style="thin">
          <color auto="1"/>
        </left>
        <right style="thin">
          <color auto="1"/>
        </right>
        <top style="thin">
          <color auto="1"/>
        </top>
        <bottom style="thin">
          <color auto="1"/>
        </bottom>
        <vertical/>
        <horizontal/>
      </border>
    </dxf>
    <dxf>
      <font>
        <color theme="0" tint="-4.9989318521683403E-2"/>
      </font>
      <fill>
        <patternFill>
          <bgColor theme="0" tint="-4.9989318521683403E-2"/>
        </patternFill>
      </fill>
      <border>
        <left/>
        <right/>
        <top/>
        <bottom/>
        <vertical/>
        <horizontal/>
      </border>
    </dxf>
    <dxf>
      <font>
        <b/>
        <i val="0"/>
        <color theme="9" tint="-0.24994659260841701"/>
      </font>
      <fill>
        <patternFill>
          <bgColor theme="9" tint="0.7999816888943144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79998168889431442"/>
        </patternFill>
      </fill>
      <border>
        <left style="thin">
          <color auto="1"/>
        </left>
        <right style="thin">
          <color auto="1"/>
        </right>
        <top style="thin">
          <color auto="1"/>
        </top>
        <bottom style="thin">
          <color auto="1"/>
        </bottom>
        <vertical/>
        <horizontal/>
      </border>
    </dxf>
    <dxf>
      <font>
        <color theme="0" tint="-4.9989318521683403E-2"/>
      </font>
      <fill>
        <patternFill>
          <bgColor theme="0" tint="-4.9989318521683403E-2"/>
        </patternFill>
      </fill>
      <border>
        <left/>
        <right/>
        <top/>
        <bottom style="thin">
          <color auto="1"/>
        </bottom>
        <vertical/>
        <horizontal/>
      </border>
    </dxf>
    <dxf>
      <font>
        <b/>
        <i val="0"/>
        <color theme="9" tint="-0.24994659260841701"/>
      </font>
      <fill>
        <patternFill>
          <bgColor theme="9" tint="0.7999816888943144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79998168889431442"/>
        </patternFill>
      </fill>
      <border>
        <left style="thin">
          <color auto="1"/>
        </left>
        <right style="thin">
          <color auto="1"/>
        </right>
        <top style="thin">
          <color auto="1"/>
        </top>
        <bottom style="thin">
          <color auto="1"/>
        </bottom>
        <vertical/>
        <horizontal/>
      </border>
    </dxf>
    <dxf>
      <fill>
        <patternFill patternType="solid">
          <fgColor theme="0"/>
          <bgColor theme="9" tint="0.79998168889431442"/>
        </patternFill>
      </fill>
    </dxf>
    <dxf>
      <fill>
        <patternFill patternType="solid">
          <fgColor theme="0"/>
          <bgColor theme="9" tint="0.79998168889431442"/>
        </patternFill>
      </fill>
    </dxf>
    <dxf>
      <fill>
        <patternFill patternType="solid">
          <fgColor theme="0"/>
          <bgColor theme="9" tint="0.79998168889431442"/>
        </patternFill>
      </fill>
    </dxf>
    <dxf>
      <fill>
        <patternFill patternType="solid">
          <fgColor theme="0"/>
          <bgColor theme="9" tint="0.79998168889431442"/>
        </patternFill>
      </fill>
      <border>
        <left style="thin">
          <color auto="1"/>
        </left>
        <right style="thin">
          <color auto="1"/>
        </right>
        <top style="thin">
          <color auto="1"/>
        </top>
        <bottom style="thin">
          <color auto="1"/>
        </bottom>
        <vertical/>
        <horizontal/>
      </border>
    </dxf>
    <dxf>
      <fill>
        <patternFill patternType="solid">
          <fgColor theme="0"/>
          <bgColor theme="9" tint="0.79998168889431442"/>
        </patternFill>
      </fill>
    </dxf>
    <dxf>
      <font>
        <color theme="9" tint="-0.24994659260841701"/>
      </font>
      <fill>
        <patternFill>
          <bgColor theme="0"/>
        </patternFill>
      </fill>
    </dxf>
    <dxf>
      <font>
        <color theme="9" tint="-0.24994659260841701"/>
      </font>
      <fill>
        <patternFill>
          <bgColor theme="0"/>
        </patternFill>
      </fill>
    </dxf>
    <dxf>
      <fill>
        <patternFill patternType="mediumGray">
          <fgColor rgb="FFFFC000"/>
          <bgColor rgb="FFFFC000"/>
        </patternFill>
      </fill>
    </dxf>
    <dxf>
      <fill>
        <patternFill patternType="mediumGray">
          <fgColor rgb="FFFFC000"/>
          <bgColor rgb="FFFFC000"/>
        </patternFill>
      </fill>
    </dxf>
    <dxf>
      <font>
        <color theme="9" tint="-0.24994659260841701"/>
      </font>
      <fill>
        <patternFill>
          <bgColor theme="0"/>
        </patternFill>
      </fill>
    </dxf>
    <dxf>
      <fill>
        <patternFill patternType="mediumGray">
          <fgColor rgb="FFFFC000"/>
          <bgColor rgb="FFFFC000"/>
        </patternFill>
      </fill>
    </dxf>
    <dxf>
      <font>
        <color theme="9" tint="-0.24994659260841701"/>
      </font>
      <fill>
        <patternFill patternType="none">
          <bgColor auto="1"/>
        </patternFill>
      </fill>
    </dxf>
    <dxf>
      <fill>
        <patternFill patternType="mediumGray">
          <fgColor rgb="FFFFC000"/>
          <bgColor rgb="FFFFC000"/>
        </patternFill>
      </fill>
    </dxf>
    <dxf>
      <font>
        <color theme="9" tint="-0.24994659260841701"/>
      </font>
      <fill>
        <patternFill>
          <bgColor theme="0"/>
        </patternFill>
      </fill>
    </dxf>
    <dxf>
      <font>
        <color theme="9" tint="-0.24994659260841701"/>
      </font>
      <fill>
        <patternFill>
          <bgColor theme="0"/>
        </patternFill>
      </fill>
    </dxf>
    <dxf>
      <fill>
        <patternFill>
          <bgColor theme="0"/>
        </patternFill>
      </fill>
      <border>
        <left style="thin">
          <color auto="1"/>
        </left>
        <right style="thin">
          <color auto="1"/>
        </right>
        <top style="thin">
          <color auto="1"/>
        </top>
        <bottom style="thin">
          <color auto="1"/>
        </bottom>
        <vertical/>
        <horizontal/>
      </border>
    </dxf>
    <dxf>
      <font>
        <color theme="0" tint="-4.9989318521683403E-2"/>
      </font>
      <fill>
        <patternFill>
          <bgColor theme="0" tint="-4.9989318521683403E-2"/>
        </patternFill>
      </fill>
      <border>
        <left/>
        <right/>
        <top/>
        <bottom/>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style="thin">
          <color auto="1"/>
        </top>
        <bottom/>
        <vertical/>
        <horizontal/>
      </border>
    </dxf>
    <dxf>
      <font>
        <color theme="0" tint="-4.9989318521683403E-2"/>
      </font>
      <fill>
        <patternFill>
          <bgColor theme="0" tint="-4.9989318521683403E-2"/>
        </patternFill>
      </fill>
      <border>
        <left/>
        <right/>
        <top style="thin">
          <color auto="1"/>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style="thin">
          <color auto="1"/>
        </bottom>
        <vertical/>
        <horizontal/>
      </border>
    </dxf>
    <dxf>
      <font>
        <color theme="0" tint="-4.9989318521683403E-2"/>
      </font>
      <fill>
        <patternFill>
          <bgColor theme="0" tint="-4.9989318521683403E-2"/>
        </patternFill>
      </fill>
      <border>
        <left/>
        <right/>
        <top style="thin">
          <color auto="1"/>
        </top>
        <bottom/>
        <vertical/>
        <horizontal/>
      </border>
    </dxf>
    <dxf>
      <fill>
        <patternFill>
          <bgColor theme="0"/>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EC300"/>
      <color rgb="FF0D7E85"/>
      <color rgb="FFE5FFFF"/>
      <color rgb="FFE2EEDC"/>
      <color rgb="FFFFF6DD"/>
      <color rgb="FF9FCBCE"/>
      <color rgb="FF71B1B5"/>
      <color rgb="FFA5A5A5"/>
      <color rgb="FF4096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riassociation.sharepoint.com/sites/AOAOM-Testingplayground/Shared%20Documents/Meeting%20Materials%20and%20Tracks/Fintrack/Archive/FINAL%20Initial%20Target%20Setting%20Sheet%20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ember Pledge Details &amp; Subport"/>
      <sheetName val="Sector"/>
      <sheetName val="Engagement (Mandatory)"/>
      <sheetName val="Climate Solution _ Fin Tran"/>
      <sheetName val="Dropdowns"/>
      <sheetName val="AUM &amp; GHG Emissions (Mandatory)"/>
    </sheetNames>
    <sheetDataSet>
      <sheetData sheetId="0"/>
      <sheetData sheetId="1"/>
      <sheetData sheetId="2"/>
      <sheetData sheetId="3"/>
      <sheetData sheetId="4"/>
      <sheetData sheetId="5"/>
      <sheetData sheetId="6" refreshError="1"/>
    </sheetDataSet>
  </externalBook>
</externalLink>
</file>

<file path=xl/persons/person.xml><?xml version="1.0" encoding="utf-8"?>
<personList xmlns="http://schemas.microsoft.com/office/spreadsheetml/2018/threadedcomments" xmlns:x="http://schemas.openxmlformats.org/spreadsheetml/2006/main">
  <person displayName="Carolin Gresch" id="{F6C18432-0AFA-6D4B-B084-EFC7E81D6402}" userId="S::carolin.gresch@un.org::3e0b5c46-a6b3-430d-bfc7-cc459d7e25ed" providerId="AD"/>
  <person displayName="Shahin Kazemzadeh" id="{4985BAFF-A05F-4746-BDB2-17F33C0C27E9}" userId="S::shahin.kazemzadeh@un.org::8af29734-4b8c-4f71-9ab7-96bf2574927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6" dT="2023-11-23T17:44:29.39" personId="{F6C18432-0AFA-6D4B-B084-EFC7E81D6402}" id="{D4A394F8-E355-6B41-8B86-327E15EEFCE5}">
    <text>Could you bring those questions in the right order as we have the asset classes listed in row 8 pls</text>
  </threadedComment>
  <threadedComment ref="B26" dT="2023-11-24T08:31:24.04" personId="{4985BAFF-A05F-4746-BDB2-17F33C0C27E9}" id="{6C221031-9D3D-4469-B287-90DF89708314}" parentId="{D4A394F8-E355-6B41-8B86-327E15EEFCE5}">
    <text>Will be done later</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www.unepfi.org/wordpress/wp-content/uploads/2023/02/20230221_Climate-Solution-Investment-Reporting-Guidance-Booklet.pdf" TargetMode="External"/><Relationship Id="rId3" Type="http://schemas.openxmlformats.org/officeDocument/2006/relationships/hyperlink" Target="https://www.unepfi.org/industries/target-setting-protocol-third-edition/" TargetMode="External"/><Relationship Id="rId7" Type="http://schemas.openxmlformats.org/officeDocument/2006/relationships/hyperlink" Target="https://www.unepfi.org/industries/target-setting-protocol-third-edition/" TargetMode="External"/><Relationship Id="rId2" Type="http://schemas.openxmlformats.org/officeDocument/2006/relationships/hyperlink" Target="https://www.unepfi.org/wordpress/wp-content/uploads/2023/01/NZAOA-Target-Setting-Protocol-3-Annex.pdf" TargetMode="External"/><Relationship Id="rId1" Type="http://schemas.openxmlformats.org/officeDocument/2006/relationships/hyperlink" Target="https://www.unepfi.org/wordpress/wp-content/uploads/2022/09/20220124-Climate-Solutions-Reporting-for-TSP.xlsx" TargetMode="External"/><Relationship Id="rId6" Type="http://schemas.openxmlformats.org/officeDocument/2006/relationships/hyperlink" Target="https://www.unepfi.org/industries/target-setting-protocol-third-edition/" TargetMode="External"/><Relationship Id="rId5" Type="http://schemas.openxmlformats.org/officeDocument/2006/relationships/hyperlink" Target="https://www.unepfi.org/industries/target-setting-protocol-third-edition/" TargetMode="External"/><Relationship Id="rId4" Type="http://schemas.openxmlformats.org/officeDocument/2006/relationships/hyperlink" Target="https://www.unepfi.org/industries/target-setting-protocol-third-edition/"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unepfi.org/publications/alliance-thermal-coal-position/"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 Id="rId4" Type="http://schemas.microsoft.com/office/2017/10/relationships/threadedComment" Target="../threadedComments/threadedComment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7E80B-DD7F-48CA-88D0-F5879E715585}">
  <sheetPr codeName="Sheet3">
    <tabColor rgb="FFE5FFFF"/>
  </sheetPr>
  <dimension ref="B3:G70"/>
  <sheetViews>
    <sheetView topLeftCell="E14" zoomScaleNormal="100" workbookViewId="0">
      <selection activeCell="F14" sqref="F14"/>
    </sheetView>
  </sheetViews>
  <sheetFormatPr defaultColWidth="9.1796875" defaultRowHeight="14.5"/>
  <cols>
    <col min="1" max="1" width="13.81640625" style="8" customWidth="1"/>
    <col min="2" max="2" width="23.1796875" style="8" customWidth="1"/>
    <col min="3" max="4" width="2.6328125" style="8" customWidth="1"/>
    <col min="5" max="5" width="38.81640625" style="8" customWidth="1"/>
    <col min="6" max="6" width="141.1796875" style="8" bestFit="1" customWidth="1"/>
    <col min="7" max="7" width="2.6328125" style="8" customWidth="1"/>
    <col min="8" max="16384" width="9.1796875" style="8"/>
  </cols>
  <sheetData>
    <row r="3" spans="2:7" ht="32.25" customHeight="1">
      <c r="B3" s="259" t="s">
        <v>0</v>
      </c>
      <c r="C3" s="259"/>
      <c r="D3" s="259"/>
      <c r="E3" s="259"/>
      <c r="F3" s="259"/>
      <c r="G3" s="259"/>
    </row>
    <row r="4" spans="2:7" ht="15" thickBot="1"/>
    <row r="5" spans="2:7" ht="15" customHeight="1">
      <c r="B5" s="260" t="s">
        <v>1</v>
      </c>
      <c r="D5" s="96"/>
      <c r="E5" s="97"/>
      <c r="F5" s="97"/>
      <c r="G5" s="98"/>
    </row>
    <row r="6" spans="2:7" s="6" customFormat="1" ht="18" customHeight="1">
      <c r="B6" s="261"/>
      <c r="D6" s="104"/>
      <c r="E6" s="110" t="s">
        <v>2</v>
      </c>
      <c r="F6" s="110" t="s">
        <v>3</v>
      </c>
      <c r="G6" s="105"/>
    </row>
    <row r="7" spans="2:7" s="6" customFormat="1" ht="18" customHeight="1">
      <c r="B7" s="261"/>
      <c r="D7" s="104"/>
      <c r="E7" s="11" t="s">
        <v>4</v>
      </c>
      <c r="F7" s="11" t="s">
        <v>5</v>
      </c>
      <c r="G7" s="105"/>
    </row>
    <row r="8" spans="2:7" s="6" customFormat="1" ht="18" customHeight="1">
      <c r="B8" s="261"/>
      <c r="D8" s="104"/>
      <c r="E8" s="11" t="s">
        <v>6</v>
      </c>
      <c r="F8" s="11" t="s">
        <v>7</v>
      </c>
      <c r="G8" s="105"/>
    </row>
    <row r="9" spans="2:7" s="6" customFormat="1" ht="18" customHeight="1">
      <c r="B9" s="261"/>
      <c r="D9" s="104"/>
      <c r="E9" s="11" t="s">
        <v>8</v>
      </c>
      <c r="F9" s="11" t="s">
        <v>9</v>
      </c>
      <c r="G9" s="105"/>
    </row>
    <row r="10" spans="2:7" s="6" customFormat="1" ht="18" customHeight="1">
      <c r="B10" s="261"/>
      <c r="D10" s="104"/>
      <c r="E10" s="11" t="s">
        <v>10</v>
      </c>
      <c r="F10" s="11" t="s">
        <v>11</v>
      </c>
      <c r="G10" s="105"/>
    </row>
    <row r="11" spans="2:7" s="6" customFormat="1" ht="18" customHeight="1">
      <c r="B11" s="261"/>
      <c r="D11" s="104"/>
      <c r="E11" s="11" t="s">
        <v>12</v>
      </c>
      <c r="F11" s="11" t="s">
        <v>13</v>
      </c>
      <c r="G11" s="105"/>
    </row>
    <row r="12" spans="2:7" s="6" customFormat="1" ht="18" customHeight="1">
      <c r="B12" s="261"/>
      <c r="D12" s="104"/>
      <c r="E12" s="11" t="s">
        <v>435</v>
      </c>
      <c r="F12" s="11"/>
      <c r="G12" s="105"/>
    </row>
    <row r="13" spans="2:7" s="6" customFormat="1" ht="18" customHeight="1">
      <c r="B13" s="261"/>
      <c r="D13" s="104"/>
      <c r="E13" s="11" t="s">
        <v>434</v>
      </c>
      <c r="F13" s="11" t="s">
        <v>456</v>
      </c>
      <c r="G13" s="105"/>
    </row>
    <row r="14" spans="2:7" s="6" customFormat="1" ht="18" customHeight="1">
      <c r="B14" s="261"/>
      <c r="D14" s="104"/>
      <c r="E14" s="11" t="s">
        <v>14</v>
      </c>
      <c r="F14" s="11" t="s">
        <v>15</v>
      </c>
      <c r="G14" s="105"/>
    </row>
    <row r="15" spans="2:7" ht="15" customHeight="1" thickBot="1">
      <c r="B15" s="262"/>
      <c r="D15" s="101"/>
      <c r="E15" s="102"/>
      <c r="F15" s="102"/>
      <c r="G15" s="103"/>
    </row>
    <row r="16" spans="2:7" ht="15" thickBot="1"/>
    <row r="17" spans="2:7" ht="15" customHeight="1">
      <c r="B17" s="260" t="s">
        <v>16</v>
      </c>
      <c r="D17" s="96"/>
      <c r="E17" s="97"/>
      <c r="F17" s="97"/>
      <c r="G17" s="98"/>
    </row>
    <row r="18" spans="2:7" s="6" customFormat="1" ht="18" customHeight="1">
      <c r="B18" s="261"/>
      <c r="D18" s="104"/>
      <c r="E18" s="110" t="s">
        <v>17</v>
      </c>
      <c r="F18" s="110" t="s">
        <v>3</v>
      </c>
      <c r="G18" s="105"/>
    </row>
    <row r="19" spans="2:7" s="6" customFormat="1" ht="18" customHeight="1">
      <c r="B19" s="261"/>
      <c r="D19" s="104"/>
      <c r="E19" s="194"/>
      <c r="F19" s="11" t="s">
        <v>18</v>
      </c>
      <c r="G19" s="105"/>
    </row>
    <row r="20" spans="2:7" s="6" customFormat="1" ht="18" customHeight="1">
      <c r="B20" s="261"/>
      <c r="D20" s="104"/>
      <c r="E20" s="123"/>
      <c r="F20" s="11" t="s">
        <v>19</v>
      </c>
      <c r="G20" s="105"/>
    </row>
    <row r="21" spans="2:7" s="6" customFormat="1" ht="18" customHeight="1">
      <c r="B21" s="261"/>
      <c r="D21" s="104"/>
      <c r="E21" s="83"/>
      <c r="F21" s="11" t="s">
        <v>20</v>
      </c>
      <c r="G21" s="105"/>
    </row>
    <row r="22" spans="2:7" s="6" customFormat="1" ht="18" customHeight="1">
      <c r="B22" s="261"/>
      <c r="D22" s="104"/>
      <c r="E22" s="210"/>
      <c r="F22" s="11" t="s">
        <v>21</v>
      </c>
      <c r="G22" s="105"/>
    </row>
    <row r="23" spans="2:7" s="6" customFormat="1" ht="18" customHeight="1">
      <c r="B23" s="261"/>
      <c r="D23" s="104"/>
      <c r="E23" s="107"/>
      <c r="F23" s="11" t="s">
        <v>22</v>
      </c>
      <c r="G23" s="105"/>
    </row>
    <row r="24" spans="2:7" ht="15" customHeight="1" thickBot="1">
      <c r="B24" s="262"/>
      <c r="D24" s="101"/>
      <c r="E24" s="102"/>
      <c r="F24" s="102"/>
      <c r="G24" s="103"/>
    </row>
    <row r="25" spans="2:7" ht="15" thickBot="1"/>
    <row r="26" spans="2:7" ht="15" customHeight="1">
      <c r="B26" s="260" t="s">
        <v>23</v>
      </c>
      <c r="D26" s="96"/>
      <c r="E26" s="97"/>
      <c r="F26" s="97"/>
      <c r="G26" s="98"/>
    </row>
    <row r="27" spans="2:7" ht="15" customHeight="1">
      <c r="B27" s="261"/>
      <c r="D27" s="99"/>
      <c r="E27" s="253" t="s">
        <v>24</v>
      </c>
      <c r="F27" s="254"/>
      <c r="G27" s="100"/>
    </row>
    <row r="28" spans="2:7">
      <c r="B28" s="261"/>
      <c r="D28" s="99"/>
      <c r="E28" s="255"/>
      <c r="F28" s="256"/>
      <c r="G28" s="100"/>
    </row>
    <row r="29" spans="2:7">
      <c r="B29" s="261"/>
      <c r="D29" s="99"/>
      <c r="E29" s="255"/>
      <c r="F29" s="256"/>
      <c r="G29" s="100"/>
    </row>
    <row r="30" spans="2:7">
      <c r="B30" s="261"/>
      <c r="D30" s="99"/>
      <c r="E30" s="257"/>
      <c r="F30" s="258"/>
      <c r="G30" s="100"/>
    </row>
    <row r="31" spans="2:7" ht="15" customHeight="1" thickBot="1">
      <c r="B31" s="262"/>
      <c r="D31" s="101"/>
      <c r="E31" s="102"/>
      <c r="F31" s="102"/>
      <c r="G31" s="103"/>
    </row>
    <row r="32" spans="2:7" ht="19" thickBot="1">
      <c r="B32" s="108"/>
    </row>
    <row r="33" spans="2:7" ht="15" customHeight="1">
      <c r="B33" s="250" t="s">
        <v>25</v>
      </c>
      <c r="D33" s="96"/>
      <c r="E33" s="97"/>
      <c r="F33" s="97"/>
      <c r="G33" s="98"/>
    </row>
    <row r="34" spans="2:7" ht="18" customHeight="1">
      <c r="B34" s="251"/>
      <c r="D34" s="99"/>
      <c r="E34" s="110" t="s">
        <v>2</v>
      </c>
      <c r="F34" s="110" t="s">
        <v>26</v>
      </c>
      <c r="G34" s="100"/>
    </row>
    <row r="35" spans="2:7" ht="18.75" customHeight="1">
      <c r="B35" s="251"/>
      <c r="D35" s="99"/>
      <c r="E35" s="11" t="s">
        <v>27</v>
      </c>
      <c r="F35" s="109" t="s">
        <v>28</v>
      </c>
      <c r="G35" s="100"/>
    </row>
    <row r="36" spans="2:7" ht="18.75" customHeight="1">
      <c r="B36" s="251"/>
      <c r="D36" s="99"/>
      <c r="E36" s="11" t="s">
        <v>8</v>
      </c>
      <c r="F36" s="109" t="s">
        <v>29</v>
      </c>
      <c r="G36" s="100"/>
    </row>
    <row r="37" spans="2:7" ht="36" customHeight="1">
      <c r="B37" s="251"/>
      <c r="D37" s="99"/>
      <c r="E37" s="11" t="s">
        <v>8</v>
      </c>
      <c r="F37" s="113" t="s">
        <v>30</v>
      </c>
      <c r="G37" s="100"/>
    </row>
    <row r="38" spans="2:7" ht="18.75" customHeight="1">
      <c r="B38" s="251"/>
      <c r="D38" s="99"/>
      <c r="E38" s="11" t="s">
        <v>10</v>
      </c>
      <c r="F38" s="109" t="s">
        <v>31</v>
      </c>
      <c r="G38" s="100"/>
    </row>
    <row r="39" spans="2:7" ht="18.75" customHeight="1">
      <c r="B39" s="251"/>
      <c r="D39" s="99"/>
      <c r="E39" s="11" t="s">
        <v>12</v>
      </c>
      <c r="F39" s="109" t="s">
        <v>32</v>
      </c>
      <c r="G39" s="100"/>
    </row>
    <row r="40" spans="2:7" ht="18.75" customHeight="1">
      <c r="B40" s="251"/>
      <c r="D40" s="99"/>
      <c r="E40" s="11" t="s">
        <v>12</v>
      </c>
      <c r="F40" s="109" t="s">
        <v>33</v>
      </c>
      <c r="G40" s="100"/>
    </row>
    <row r="41" spans="2:7" ht="18.75" customHeight="1">
      <c r="B41" s="251"/>
      <c r="D41" s="99"/>
      <c r="E41" s="11" t="s">
        <v>434</v>
      </c>
      <c r="F41" s="109" t="s">
        <v>34</v>
      </c>
      <c r="G41" s="100"/>
    </row>
    <row r="42" spans="2:7" ht="18.75" customHeight="1">
      <c r="B42" s="251"/>
      <c r="D42" s="99"/>
      <c r="E42" s="11" t="s">
        <v>434</v>
      </c>
      <c r="F42" s="109" t="s">
        <v>35</v>
      </c>
      <c r="G42" s="100"/>
    </row>
    <row r="43" spans="2:7" ht="18.75" customHeight="1">
      <c r="B43" s="251"/>
      <c r="D43" s="99"/>
      <c r="E43" s="11" t="s">
        <v>434</v>
      </c>
      <c r="F43" s="159" t="s">
        <v>36</v>
      </c>
      <c r="G43" s="100"/>
    </row>
    <row r="44" spans="2:7" ht="15" customHeight="1" thickBot="1">
      <c r="B44" s="252"/>
      <c r="D44" s="101"/>
      <c r="E44" s="102"/>
      <c r="F44" s="102"/>
      <c r="G44" s="103"/>
    </row>
    <row r="45" spans="2:7" ht="15" thickBot="1"/>
    <row r="46" spans="2:7" ht="15" customHeight="1">
      <c r="B46" s="250" t="s">
        <v>37</v>
      </c>
      <c r="D46" s="96"/>
      <c r="E46" s="97"/>
      <c r="F46" s="97"/>
      <c r="G46" s="98"/>
    </row>
    <row r="47" spans="2:7" ht="18" customHeight="1">
      <c r="B47" s="251"/>
      <c r="C47" s="6"/>
      <c r="D47" s="104"/>
      <c r="E47" s="110" t="s">
        <v>38</v>
      </c>
      <c r="F47" s="110" t="s">
        <v>39</v>
      </c>
      <c r="G47" s="105"/>
    </row>
    <row r="48" spans="2:7" ht="36" customHeight="1">
      <c r="B48" s="251"/>
      <c r="C48" s="6"/>
      <c r="D48" s="104"/>
      <c r="E48" s="164" t="s">
        <v>40</v>
      </c>
      <c r="F48" s="11" t="s">
        <v>41</v>
      </c>
      <c r="G48" s="105"/>
    </row>
    <row r="49" spans="2:7" ht="18" customHeight="1">
      <c r="B49" s="251"/>
      <c r="C49" s="6"/>
      <c r="D49" s="104"/>
      <c r="E49" s="163" t="s">
        <v>42</v>
      </c>
      <c r="F49" s="11" t="s">
        <v>43</v>
      </c>
      <c r="G49" s="105"/>
    </row>
    <row r="50" spans="2:7" ht="18" customHeight="1">
      <c r="B50" s="251"/>
      <c r="C50" s="6"/>
      <c r="D50" s="104"/>
      <c r="E50" s="163" t="s">
        <v>44</v>
      </c>
      <c r="F50" s="11" t="s">
        <v>45</v>
      </c>
      <c r="G50" s="105"/>
    </row>
    <row r="51" spans="2:7" ht="18" customHeight="1">
      <c r="B51" s="251"/>
      <c r="C51" s="6"/>
      <c r="D51" s="104"/>
      <c r="E51" s="163" t="s">
        <v>46</v>
      </c>
      <c r="F51" s="11" t="s">
        <v>47</v>
      </c>
      <c r="G51" s="105"/>
    </row>
    <row r="52" spans="2:7" ht="18" customHeight="1">
      <c r="B52" s="251"/>
      <c r="C52" s="6"/>
      <c r="D52" s="104"/>
      <c r="E52" s="163" t="s">
        <v>48</v>
      </c>
      <c r="F52" s="11" t="s">
        <v>49</v>
      </c>
      <c r="G52" s="105"/>
    </row>
    <row r="53" spans="2:7" ht="18" customHeight="1">
      <c r="B53" s="251"/>
      <c r="C53" s="6"/>
      <c r="D53" s="104"/>
      <c r="E53" s="163" t="s">
        <v>50</v>
      </c>
      <c r="F53" s="11" t="s">
        <v>51</v>
      </c>
      <c r="G53" s="105"/>
    </row>
    <row r="54" spans="2:7" ht="18" customHeight="1">
      <c r="B54" s="251"/>
      <c r="C54" s="6"/>
      <c r="D54" s="104"/>
      <c r="E54" s="163" t="s">
        <v>52</v>
      </c>
      <c r="F54" s="11" t="s">
        <v>53</v>
      </c>
      <c r="G54" s="105"/>
    </row>
    <row r="55" spans="2:7" ht="18" customHeight="1">
      <c r="B55" s="251"/>
      <c r="C55" s="6"/>
      <c r="D55" s="104"/>
      <c r="E55" s="163" t="s">
        <v>54</v>
      </c>
      <c r="F55" s="11" t="s">
        <v>55</v>
      </c>
      <c r="G55" s="105"/>
    </row>
    <row r="56" spans="2:7" ht="18" customHeight="1">
      <c r="B56" s="251"/>
      <c r="C56" s="6"/>
      <c r="D56" s="104"/>
      <c r="E56" s="163" t="s">
        <v>56</v>
      </c>
      <c r="F56" s="11" t="s">
        <v>57</v>
      </c>
      <c r="G56" s="105"/>
    </row>
    <row r="57" spans="2:7" ht="36" customHeight="1">
      <c r="B57" s="251"/>
      <c r="C57" s="6"/>
      <c r="D57" s="104"/>
      <c r="E57" s="163" t="s">
        <v>58</v>
      </c>
      <c r="F57" s="74" t="s">
        <v>59</v>
      </c>
      <c r="G57" s="105"/>
    </row>
    <row r="58" spans="2:7" ht="18" customHeight="1">
      <c r="B58" s="251"/>
      <c r="C58" s="6"/>
      <c r="D58" s="104"/>
      <c r="E58" s="163" t="s">
        <v>60</v>
      </c>
      <c r="F58" s="11" t="s">
        <v>61</v>
      </c>
      <c r="G58" s="105"/>
    </row>
    <row r="59" spans="2:7" ht="18" customHeight="1">
      <c r="B59" s="251"/>
      <c r="C59" s="6"/>
      <c r="D59" s="104"/>
      <c r="E59" s="163" t="s">
        <v>61</v>
      </c>
      <c r="F59" s="11" t="s">
        <v>62</v>
      </c>
      <c r="G59" s="105"/>
    </row>
    <row r="60" spans="2:7" ht="15" customHeight="1" thickBot="1">
      <c r="B60" s="252"/>
      <c r="D60" s="101"/>
      <c r="E60" s="102"/>
      <c r="F60" s="102"/>
      <c r="G60" s="103"/>
    </row>
    <row r="61" spans="2:7" ht="15.75" customHeight="1" thickBot="1"/>
    <row r="62" spans="2:7">
      <c r="B62" s="250" t="s">
        <v>63</v>
      </c>
      <c r="D62" s="96"/>
      <c r="E62" s="97"/>
      <c r="F62" s="97"/>
      <c r="G62" s="98"/>
    </row>
    <row r="63" spans="2:7" ht="18" customHeight="1">
      <c r="B63" s="251"/>
      <c r="D63" s="99"/>
      <c r="E63" s="253" t="s">
        <v>64</v>
      </c>
      <c r="F63" s="254"/>
      <c r="G63" s="100"/>
    </row>
    <row r="64" spans="2:7" ht="18" customHeight="1">
      <c r="B64" s="251"/>
      <c r="D64" s="99"/>
      <c r="E64" s="255"/>
      <c r="F64" s="256"/>
      <c r="G64" s="100"/>
    </row>
    <row r="65" spans="2:7" ht="18" customHeight="1">
      <c r="B65" s="251"/>
      <c r="D65" s="99"/>
      <c r="E65" s="255"/>
      <c r="F65" s="256"/>
      <c r="G65" s="100"/>
    </row>
    <row r="66" spans="2:7" ht="18" customHeight="1">
      <c r="B66" s="251"/>
      <c r="D66" s="99"/>
      <c r="E66" s="255"/>
      <c r="F66" s="256"/>
      <c r="G66" s="100"/>
    </row>
    <row r="67" spans="2:7" ht="18" customHeight="1">
      <c r="B67" s="251"/>
      <c r="D67" s="99"/>
      <c r="E67" s="255"/>
      <c r="F67" s="256"/>
      <c r="G67" s="100"/>
    </row>
    <row r="68" spans="2:7" ht="18" customHeight="1">
      <c r="B68" s="251"/>
      <c r="D68" s="99"/>
      <c r="E68" s="255"/>
      <c r="F68" s="256"/>
      <c r="G68" s="100"/>
    </row>
    <row r="69" spans="2:7" ht="18" customHeight="1">
      <c r="B69" s="251"/>
      <c r="D69" s="99"/>
      <c r="E69" s="257"/>
      <c r="F69" s="258"/>
      <c r="G69" s="100"/>
    </row>
    <row r="70" spans="2:7" ht="15" thickBot="1">
      <c r="B70" s="252"/>
      <c r="D70" s="101"/>
      <c r="E70" s="102"/>
      <c r="F70" s="102"/>
      <c r="G70" s="103"/>
    </row>
  </sheetData>
  <mergeCells count="9">
    <mergeCell ref="B62:B70"/>
    <mergeCell ref="E63:F69"/>
    <mergeCell ref="B3:G3"/>
    <mergeCell ref="B5:B15"/>
    <mergeCell ref="B17:B24"/>
    <mergeCell ref="B26:B31"/>
    <mergeCell ref="E27:F30"/>
    <mergeCell ref="B33:B44"/>
    <mergeCell ref="B46:B60"/>
  </mergeCells>
  <hyperlinks>
    <hyperlink ref="F42" r:id="rId1" xr:uid="{E5CD9B8D-37CC-4628-943B-9CA7794797E3}"/>
    <hyperlink ref="F40" r:id="rId2" xr:uid="{C6985E7A-9427-46F9-AE95-0494467B6E66}"/>
    <hyperlink ref="F35" r:id="rId3" xr:uid="{25F4AFA3-CBAD-48BE-8EF1-CEC0CE66EEF1}"/>
    <hyperlink ref="F41" r:id="rId4" xr:uid="{419AB27B-CB7D-417B-A907-B7E5B43B2787}"/>
    <hyperlink ref="F36" r:id="rId5" xr:uid="{18E0363B-158E-461C-A953-88C851ADF2AE}"/>
    <hyperlink ref="F37" r:id="rId6" xr:uid="{B337C794-E783-4251-AAE4-4BCAB30CB6EA}"/>
    <hyperlink ref="F38" r:id="rId7" xr:uid="{455EC5F2-AFFE-41CD-9C7C-14E05F73CBBB}"/>
    <hyperlink ref="F43" r:id="rId8" xr:uid="{4B06CC56-3595-422A-9BF0-0547DE2AF156}"/>
  </hyperlinks>
  <pageMargins left="0.7" right="0.7" top="0.75" bottom="0.75" header="0.3" footer="0.3"/>
  <pageSetup orientation="portrait" r:id="rId9"/>
  <headerFooter>
    <oddFooter>&amp;C_x000D_&amp;1#&amp;"Calibri"&amp;10&amp;K000000 GIE_AXA_Public</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A3479-9E23-40FD-BDAC-DF80FDBBA254}">
  <sheetPr codeName="Sheet9"/>
  <dimension ref="A1:AB86"/>
  <sheetViews>
    <sheetView workbookViewId="0">
      <selection activeCell="P3" sqref="P3"/>
    </sheetView>
  </sheetViews>
  <sheetFormatPr defaultColWidth="8.81640625" defaultRowHeight="14.5"/>
  <cols>
    <col min="1" max="1" width="70.453125" bestFit="1" customWidth="1"/>
    <col min="2" max="2" width="13.26953125" customWidth="1"/>
    <col min="3" max="3" width="29.1796875" customWidth="1"/>
    <col min="4" max="4" width="11.26953125" bestFit="1" customWidth="1"/>
    <col min="5" max="5" width="8.26953125" bestFit="1" customWidth="1"/>
    <col min="6" max="6" width="11.26953125" bestFit="1" customWidth="1"/>
    <col min="7" max="7" width="6.6328125" bestFit="1" customWidth="1"/>
    <col min="8" max="9" width="13.1796875" customWidth="1"/>
    <col min="10" max="10" width="18" bestFit="1" customWidth="1"/>
    <col min="11" max="11" width="16.6328125" customWidth="1"/>
    <col min="12" max="12" width="17.1796875" bestFit="1" customWidth="1"/>
    <col min="13" max="13" width="20.453125" customWidth="1"/>
    <col min="14" max="14" width="19.453125" customWidth="1"/>
    <col min="15" max="15" width="11.453125" customWidth="1"/>
    <col min="16" max="16" width="20.6328125" bestFit="1" customWidth="1"/>
    <col min="17" max="17" width="15.1796875" customWidth="1"/>
    <col min="18" max="18" width="44.453125" bestFit="1" customWidth="1"/>
    <col min="19" max="19" width="31.453125" bestFit="1" customWidth="1"/>
    <col min="20" max="20" width="23" bestFit="1" customWidth="1"/>
    <col min="21" max="21" width="14.26953125" bestFit="1" customWidth="1"/>
    <col min="22" max="22" width="19.6328125" bestFit="1" customWidth="1"/>
    <col min="23" max="23" width="36.26953125" bestFit="1" customWidth="1"/>
    <col min="24" max="24" width="25.453125" bestFit="1" customWidth="1"/>
    <col min="25" max="25" width="25.453125" customWidth="1"/>
    <col min="27" max="27" width="23.453125" bestFit="1" customWidth="1"/>
  </cols>
  <sheetData>
    <row r="1" spans="1:28" ht="16">
      <c r="A1" s="4" t="s">
        <v>283</v>
      </c>
      <c r="B1" s="4" t="s">
        <v>284</v>
      </c>
      <c r="C1" s="4" t="s">
        <v>285</v>
      </c>
      <c r="D1" s="4" t="s">
        <v>286</v>
      </c>
      <c r="E1" s="4" t="s">
        <v>171</v>
      </c>
      <c r="F1" s="4" t="s">
        <v>172</v>
      </c>
      <c r="G1" s="4" t="s">
        <v>287</v>
      </c>
      <c r="H1" s="4" t="s">
        <v>288</v>
      </c>
      <c r="I1" s="4" t="s">
        <v>289</v>
      </c>
      <c r="J1" s="4" t="s">
        <v>290</v>
      </c>
      <c r="K1" s="4" t="s">
        <v>291</v>
      </c>
      <c r="L1" s="4" t="s">
        <v>292</v>
      </c>
      <c r="M1" s="4" t="s">
        <v>293</v>
      </c>
      <c r="N1" s="4" t="s">
        <v>294</v>
      </c>
      <c r="O1" s="4"/>
      <c r="P1" s="4" t="s">
        <v>295</v>
      </c>
      <c r="Q1" s="51" t="s">
        <v>194</v>
      </c>
      <c r="R1" s="51" t="s">
        <v>296</v>
      </c>
      <c r="S1" s="51" t="s">
        <v>196</v>
      </c>
      <c r="T1" s="51" t="s">
        <v>197</v>
      </c>
      <c r="U1" s="51" t="s">
        <v>199</v>
      </c>
      <c r="V1" s="51" t="s">
        <v>198</v>
      </c>
      <c r="W1" s="51" t="s">
        <v>297</v>
      </c>
      <c r="X1" s="51" t="s">
        <v>207</v>
      </c>
      <c r="Y1" s="51" t="s">
        <v>298</v>
      </c>
      <c r="Z1" s="51" t="s">
        <v>209</v>
      </c>
      <c r="AA1" s="51" t="s">
        <v>194</v>
      </c>
      <c r="AB1" s="51"/>
    </row>
    <row r="2" spans="1:28">
      <c r="A2" s="14" t="s">
        <v>299</v>
      </c>
      <c r="B2" s="115"/>
      <c r="C2" s="2" t="s">
        <v>300</v>
      </c>
      <c r="D2" s="2">
        <v>2019</v>
      </c>
      <c r="E2" s="2">
        <v>2017</v>
      </c>
      <c r="F2" s="2">
        <v>2025</v>
      </c>
      <c r="G2" s="2" t="s">
        <v>86</v>
      </c>
      <c r="H2" s="2" t="s">
        <v>301</v>
      </c>
      <c r="I2" s="2" t="s">
        <v>302</v>
      </c>
      <c r="J2" s="2" t="s">
        <v>303</v>
      </c>
      <c r="K2" s="2" t="str">
        <f>+"tCO2(e)"</f>
        <v>tCO2(e)</v>
      </c>
      <c r="L2" s="41" t="s">
        <v>304</v>
      </c>
      <c r="M2" s="2" t="str">
        <f>+"kgCO2(e)/m2/annum"</f>
        <v>kgCO2(e)/m2/annum</v>
      </c>
      <c r="N2" t="str">
        <f>+"tCO2(e)"</f>
        <v>tCO2(e)</v>
      </c>
      <c r="O2" t="s">
        <v>305</v>
      </c>
      <c r="P2" s="2" t="str">
        <f>+ "tCO2(e)"</f>
        <v>tCO2(e)</v>
      </c>
      <c r="Q2" s="2" t="s">
        <v>306</v>
      </c>
      <c r="R2" s="2" t="s">
        <v>307</v>
      </c>
      <c r="S2" s="2" t="s">
        <v>308</v>
      </c>
      <c r="T2" s="2" t="s">
        <v>309</v>
      </c>
      <c r="U2" s="2" t="s">
        <v>310</v>
      </c>
      <c r="V2" s="2" t="s">
        <v>311</v>
      </c>
      <c r="W2" s="2" t="s">
        <v>312</v>
      </c>
      <c r="X2" s="2" t="s">
        <v>313</v>
      </c>
      <c r="Y2" s="41" t="s">
        <v>314</v>
      </c>
      <c r="Z2" s="41" t="s">
        <v>315</v>
      </c>
      <c r="AA2" s="2" t="s">
        <v>306</v>
      </c>
    </row>
    <row r="3" spans="1:28">
      <c r="A3" s="14" t="s">
        <v>316</v>
      </c>
      <c r="B3" s="116"/>
      <c r="C3" s="2" t="s">
        <v>317</v>
      </c>
      <c r="D3" s="2">
        <v>2020</v>
      </c>
      <c r="E3" s="2">
        <v>2018</v>
      </c>
      <c r="F3" s="2">
        <v>2030</v>
      </c>
      <c r="G3" s="2" t="s">
        <v>318</v>
      </c>
      <c r="H3" s="2" t="s">
        <v>319</v>
      </c>
      <c r="I3" s="2" t="s">
        <v>320</v>
      </c>
      <c r="J3" s="2" t="s">
        <v>321</v>
      </c>
      <c r="K3" s="2" t="s">
        <v>322</v>
      </c>
      <c r="L3" s="41" t="s">
        <v>323</v>
      </c>
      <c r="M3" s="2" t="str">
        <f>+"kgCO2(e)/asset value"</f>
        <v>kgCO2(e)/asset value</v>
      </c>
      <c r="N3" t="str">
        <f>+"tCO2(e)/Mn USD"</f>
        <v>tCO2(e)/Mn USD</v>
      </c>
      <c r="O3" t="s">
        <v>305</v>
      </c>
      <c r="P3" s="2" t="str">
        <f>+"tCO2(e)/ Mn USD"</f>
        <v>tCO2(e)/ Mn USD</v>
      </c>
      <c r="Q3" s="2" t="s">
        <v>324</v>
      </c>
      <c r="R3" s="2" t="s">
        <v>324</v>
      </c>
      <c r="S3" s="2" t="s">
        <v>325</v>
      </c>
      <c r="T3" s="2" t="s">
        <v>325</v>
      </c>
      <c r="U3" s="2" t="s">
        <v>326</v>
      </c>
      <c r="V3" s="2" t="s">
        <v>325</v>
      </c>
      <c r="W3" s="2" t="s">
        <v>327</v>
      </c>
      <c r="X3" s="2" t="s">
        <v>328</v>
      </c>
      <c r="Y3" s="41" t="s">
        <v>248</v>
      </c>
      <c r="Z3" s="41" t="str">
        <f>+"CO2(e)/m3"</f>
        <v>CO2(e)/m3</v>
      </c>
      <c r="AA3" s="2" t="s">
        <v>325</v>
      </c>
    </row>
    <row r="4" spans="1:28" ht="15.5">
      <c r="A4" s="14" t="s">
        <v>329</v>
      </c>
      <c r="B4" s="115"/>
      <c r="C4" s="2" t="s">
        <v>330</v>
      </c>
      <c r="D4" s="2">
        <v>2021</v>
      </c>
      <c r="E4" s="2">
        <v>2019</v>
      </c>
      <c r="F4" s="2"/>
      <c r="G4" s="2" t="s">
        <v>331</v>
      </c>
      <c r="J4" s="2"/>
      <c r="K4" s="2"/>
      <c r="L4" s="41" t="s">
        <v>332</v>
      </c>
      <c r="M4" s="2" t="s">
        <v>333</v>
      </c>
      <c r="N4" t="s">
        <v>334</v>
      </c>
      <c r="O4" t="s">
        <v>305</v>
      </c>
      <c r="P4" s="2" t="str">
        <f>+"tCO2(e)/ EVIC"</f>
        <v>tCO2(e)/ EVIC</v>
      </c>
      <c r="Q4" s="2" t="s">
        <v>325</v>
      </c>
      <c r="R4" s="2" t="s">
        <v>325</v>
      </c>
      <c r="S4" s="2"/>
      <c r="T4" s="3"/>
      <c r="U4" s="2" t="s">
        <v>335</v>
      </c>
      <c r="V4" s="3"/>
      <c r="W4" s="2" t="s">
        <v>336</v>
      </c>
      <c r="X4" s="2" t="s">
        <v>325</v>
      </c>
      <c r="Y4" s="2"/>
      <c r="Z4" s="41" t="s">
        <v>325</v>
      </c>
    </row>
    <row r="5" spans="1:28" ht="15.5">
      <c r="A5" s="14" t="s">
        <v>337</v>
      </c>
      <c r="B5" s="116"/>
      <c r="C5" s="2" t="s">
        <v>338</v>
      </c>
      <c r="D5" s="2">
        <v>2022</v>
      </c>
      <c r="E5" s="2">
        <v>2020</v>
      </c>
      <c r="F5" s="2"/>
      <c r="G5" s="2"/>
      <c r="H5" s="2"/>
      <c r="I5" s="2"/>
      <c r="J5" s="2"/>
      <c r="K5" s="2"/>
      <c r="L5" s="41" t="s">
        <v>339</v>
      </c>
      <c r="M5" s="2" t="str">
        <f>+"kgCO2(e)/annum"</f>
        <v>kgCO2(e)/annum</v>
      </c>
      <c r="N5" s="2" t="s">
        <v>325</v>
      </c>
      <c r="O5" t="s">
        <v>305</v>
      </c>
      <c r="P5" s="2" t="str">
        <f>+"tCO2(e)/ Mn USD Revenue"</f>
        <v>tCO2(e)/ Mn USD Revenue</v>
      </c>
      <c r="Q5" s="1"/>
      <c r="R5" s="3"/>
      <c r="S5" s="2"/>
      <c r="T5" s="3"/>
      <c r="U5" s="2" t="s">
        <v>325</v>
      </c>
      <c r="V5" s="3"/>
      <c r="W5" s="2" t="s">
        <v>340</v>
      </c>
      <c r="X5" s="3"/>
      <c r="Y5" s="3"/>
    </row>
    <row r="6" spans="1:28" ht="15.5">
      <c r="A6" s="14" t="s">
        <v>341</v>
      </c>
      <c r="B6" s="117">
        <v>2025</v>
      </c>
      <c r="C6" s="2" t="s">
        <v>342</v>
      </c>
      <c r="D6" s="2">
        <v>2023</v>
      </c>
      <c r="E6" s="2">
        <v>2021</v>
      </c>
      <c r="F6" s="2"/>
      <c r="G6" s="2"/>
      <c r="H6" s="2"/>
      <c r="I6" s="2"/>
      <c r="J6" s="2"/>
      <c r="K6" s="2"/>
      <c r="L6" s="41" t="s">
        <v>343</v>
      </c>
      <c r="M6" s="2" t="str">
        <f>+"tCO2(e)/annum"</f>
        <v>tCO2(e)/annum</v>
      </c>
      <c r="N6" s="2"/>
      <c r="O6" s="2" t="s">
        <v>344</v>
      </c>
      <c r="P6" s="2" t="s">
        <v>325</v>
      </c>
      <c r="Q6" s="3"/>
      <c r="R6" s="3"/>
      <c r="S6" s="3"/>
      <c r="T6" s="3"/>
      <c r="U6" s="2"/>
      <c r="V6" s="3"/>
      <c r="W6" s="2" t="s">
        <v>345</v>
      </c>
      <c r="X6" s="3"/>
      <c r="Y6" s="3"/>
    </row>
    <row r="7" spans="1:28" ht="15.5">
      <c r="A7" s="14" t="s">
        <v>346</v>
      </c>
      <c r="B7" s="117">
        <v>2025</v>
      </c>
      <c r="C7" s="2" t="s">
        <v>347</v>
      </c>
      <c r="D7" s="2"/>
      <c r="E7" s="2">
        <v>2022</v>
      </c>
      <c r="F7" s="2"/>
      <c r="G7" s="2"/>
      <c r="H7" s="2"/>
      <c r="I7" s="2"/>
      <c r="J7" s="2"/>
      <c r="K7" s="2"/>
      <c r="L7" s="41" t="str">
        <f>+"Metric Tonnes Co2(e)"</f>
        <v>Metric Tonnes Co2(e)</v>
      </c>
      <c r="M7" s="2" t="s">
        <v>325</v>
      </c>
      <c r="N7" s="1"/>
      <c r="O7" s="1"/>
      <c r="P7" s="1"/>
      <c r="Q7" s="3"/>
      <c r="R7" s="3"/>
      <c r="S7" s="3"/>
      <c r="T7" s="3"/>
      <c r="U7" s="2"/>
      <c r="V7" s="3"/>
      <c r="W7" s="2" t="s">
        <v>325</v>
      </c>
      <c r="X7" s="3"/>
      <c r="Y7" s="3"/>
    </row>
    <row r="8" spans="1:28" ht="15">
      <c r="A8" s="14" t="s">
        <v>348</v>
      </c>
      <c r="B8" s="117">
        <v>2025</v>
      </c>
      <c r="C8" s="1"/>
      <c r="D8" s="1"/>
      <c r="E8" s="2">
        <v>2023</v>
      </c>
      <c r="F8" s="1"/>
      <c r="G8" s="1"/>
      <c r="H8" s="1"/>
      <c r="I8" s="1"/>
      <c r="J8" s="1"/>
      <c r="K8" s="1"/>
      <c r="L8" s="2" t="s">
        <v>325</v>
      </c>
      <c r="M8" s="1"/>
      <c r="N8" s="1"/>
      <c r="O8" s="1"/>
      <c r="P8" s="162"/>
      <c r="Q8" s="1"/>
      <c r="R8" s="1"/>
      <c r="S8" s="1"/>
      <c r="T8" s="1"/>
      <c r="U8" s="1"/>
      <c r="V8" s="1"/>
      <c r="W8" s="1"/>
      <c r="X8" s="1"/>
      <c r="Y8" s="1"/>
    </row>
    <row r="9" spans="1:28">
      <c r="A9" s="14" t="s">
        <v>349</v>
      </c>
      <c r="B9" s="117">
        <v>2025</v>
      </c>
      <c r="C9" s="1"/>
      <c r="D9" s="1"/>
      <c r="E9" s="1"/>
      <c r="F9" s="1"/>
      <c r="G9" s="1"/>
      <c r="H9" s="1"/>
      <c r="I9" s="1"/>
      <c r="J9" s="1"/>
      <c r="K9" s="1"/>
      <c r="L9" s="34"/>
      <c r="M9" s="1"/>
      <c r="N9" s="1"/>
      <c r="O9" s="1"/>
      <c r="P9" s="1"/>
      <c r="Q9" s="1"/>
      <c r="R9" s="1"/>
      <c r="S9" s="1"/>
      <c r="T9" s="1"/>
      <c r="U9" s="1"/>
      <c r="V9" s="1"/>
      <c r="W9" s="1"/>
      <c r="X9" s="1"/>
      <c r="Y9" s="1"/>
    </row>
    <row r="10" spans="1:28">
      <c r="A10" s="14" t="s">
        <v>350</v>
      </c>
      <c r="B10" s="116"/>
      <c r="C10" s="1"/>
      <c r="D10" s="1"/>
      <c r="E10" s="1"/>
      <c r="F10" s="1"/>
      <c r="G10" s="1"/>
      <c r="H10" s="1"/>
      <c r="I10" s="1"/>
      <c r="J10" s="1"/>
      <c r="K10" s="1"/>
      <c r="N10" s="2"/>
      <c r="O10" s="1"/>
      <c r="P10" s="1"/>
      <c r="Q10" s="1"/>
      <c r="R10" s="65"/>
      <c r="S10" s="1"/>
      <c r="T10" s="1"/>
      <c r="U10" s="1"/>
      <c r="V10" s="1"/>
      <c r="W10" s="1"/>
      <c r="X10" s="1"/>
      <c r="Y10" s="1"/>
    </row>
    <row r="11" spans="1:28">
      <c r="A11" s="14" t="s">
        <v>351</v>
      </c>
      <c r="B11" s="117">
        <v>2025</v>
      </c>
      <c r="C11" s="1"/>
      <c r="D11" s="1"/>
      <c r="E11" s="1"/>
      <c r="F11" s="1"/>
      <c r="G11" s="1"/>
      <c r="H11" s="1"/>
      <c r="I11" s="1"/>
      <c r="J11" s="1"/>
      <c r="K11" s="1"/>
      <c r="M11" s="1"/>
      <c r="N11" s="1"/>
      <c r="O11" s="1"/>
      <c r="P11" s="1"/>
      <c r="Q11" s="1"/>
      <c r="R11" s="1"/>
      <c r="S11" s="1"/>
      <c r="T11" s="1"/>
      <c r="U11" s="1"/>
      <c r="V11" s="1"/>
      <c r="W11" s="1"/>
      <c r="X11" s="1"/>
      <c r="Y11" s="1"/>
    </row>
    <row r="12" spans="1:28">
      <c r="A12" s="14" t="s">
        <v>352</v>
      </c>
      <c r="B12" s="117">
        <v>2025</v>
      </c>
      <c r="C12" s="1"/>
      <c r="D12" s="1"/>
      <c r="E12" s="1"/>
      <c r="F12" s="1"/>
      <c r="G12" s="1"/>
      <c r="H12" s="1"/>
      <c r="I12" s="1"/>
      <c r="J12" s="1"/>
      <c r="K12" s="1"/>
      <c r="M12" s="1"/>
      <c r="N12" s="1"/>
      <c r="O12" s="1"/>
      <c r="P12" s="1"/>
      <c r="Q12" s="1"/>
      <c r="R12" s="1"/>
      <c r="S12" s="1"/>
      <c r="T12" s="1"/>
      <c r="U12" s="1"/>
      <c r="V12" s="1"/>
      <c r="W12" s="1"/>
      <c r="X12" s="1"/>
      <c r="Y12" s="1"/>
    </row>
    <row r="13" spans="1:28">
      <c r="A13" s="14" t="s">
        <v>353</v>
      </c>
      <c r="B13" s="117">
        <v>2025</v>
      </c>
      <c r="C13" s="1"/>
      <c r="D13" s="1"/>
      <c r="E13" s="1"/>
      <c r="F13" s="1"/>
      <c r="G13" s="1"/>
      <c r="H13" s="1"/>
      <c r="I13" s="1"/>
      <c r="J13" s="1"/>
      <c r="K13" s="1"/>
      <c r="M13" s="1"/>
      <c r="N13" s="1"/>
      <c r="O13" s="1"/>
      <c r="P13" s="1"/>
      <c r="Q13" s="1"/>
      <c r="R13" s="1"/>
      <c r="S13" s="1"/>
      <c r="T13" s="1"/>
      <c r="U13" s="1"/>
      <c r="V13" s="1"/>
      <c r="W13" s="1"/>
      <c r="X13" s="1"/>
      <c r="Y13" s="1"/>
    </row>
    <row r="14" spans="1:28">
      <c r="A14" s="14" t="s">
        <v>354</v>
      </c>
      <c r="B14" s="115"/>
      <c r="C14" s="1"/>
      <c r="D14" s="1"/>
      <c r="E14" s="1"/>
      <c r="G14" s="1"/>
      <c r="H14" s="1"/>
      <c r="I14" s="1"/>
      <c r="J14" s="1"/>
      <c r="K14" s="1"/>
      <c r="M14" s="1"/>
      <c r="N14" s="1"/>
      <c r="O14" s="1"/>
      <c r="P14" s="1"/>
      <c r="Q14" s="1"/>
      <c r="R14" s="1"/>
      <c r="S14" s="1"/>
      <c r="T14" s="1"/>
      <c r="U14" s="1"/>
      <c r="V14" s="1"/>
      <c r="W14" s="1"/>
      <c r="X14" s="1"/>
      <c r="Y14" s="1"/>
    </row>
    <row r="15" spans="1:28">
      <c r="A15" s="14" t="s">
        <v>355</v>
      </c>
      <c r="B15" s="117">
        <v>2025</v>
      </c>
      <c r="C15" s="1"/>
      <c r="D15" s="1"/>
      <c r="E15" s="1"/>
      <c r="F15" s="1"/>
      <c r="G15" s="1"/>
      <c r="H15" s="1"/>
      <c r="I15" s="1"/>
      <c r="J15" s="1"/>
      <c r="K15" s="1"/>
      <c r="M15" s="1"/>
      <c r="N15" s="1"/>
      <c r="O15" s="1"/>
      <c r="P15" s="1"/>
      <c r="Q15" s="1"/>
      <c r="R15" s="1"/>
      <c r="S15" s="1"/>
      <c r="T15" s="1"/>
      <c r="U15" s="1"/>
      <c r="V15" s="1"/>
      <c r="W15" s="1"/>
      <c r="X15" s="1"/>
      <c r="Y15" s="1"/>
    </row>
    <row r="16" spans="1:28">
      <c r="A16" s="14" t="s">
        <v>356</v>
      </c>
      <c r="B16" s="117">
        <v>2025</v>
      </c>
      <c r="C16" s="1"/>
      <c r="D16" s="1"/>
      <c r="E16" s="1"/>
      <c r="F16" s="1"/>
      <c r="G16" s="1"/>
      <c r="H16" s="1"/>
      <c r="I16" s="1"/>
      <c r="J16" s="1"/>
      <c r="K16" s="1"/>
      <c r="M16" s="1"/>
      <c r="N16" s="1"/>
      <c r="O16" s="1"/>
      <c r="P16" s="1"/>
      <c r="Q16" s="1"/>
      <c r="R16" s="1"/>
      <c r="S16" s="1"/>
      <c r="T16" s="1"/>
      <c r="U16" s="1"/>
      <c r="V16" s="1"/>
      <c r="W16" s="1"/>
      <c r="X16" s="1"/>
      <c r="Y16" s="1"/>
    </row>
    <row r="17" spans="1:25">
      <c r="A17" s="14" t="s">
        <v>357</v>
      </c>
      <c r="B17" s="117">
        <v>2025</v>
      </c>
      <c r="C17" s="1"/>
      <c r="D17" s="1"/>
      <c r="E17" s="1"/>
      <c r="F17" s="1"/>
      <c r="G17" s="1"/>
      <c r="H17" s="1"/>
      <c r="I17" s="1"/>
      <c r="J17" s="1"/>
      <c r="K17" s="1"/>
      <c r="M17" s="1"/>
      <c r="N17" s="1"/>
      <c r="O17" s="1"/>
      <c r="P17" s="1"/>
      <c r="Q17" s="1"/>
      <c r="R17" s="1"/>
      <c r="S17" s="1"/>
      <c r="T17" s="1"/>
      <c r="U17" s="1"/>
      <c r="V17" s="1"/>
      <c r="W17" s="1"/>
      <c r="X17" s="1"/>
      <c r="Y17" s="1"/>
    </row>
    <row r="18" spans="1:25">
      <c r="A18" s="14" t="s">
        <v>358</v>
      </c>
      <c r="B18" s="117">
        <v>2025</v>
      </c>
      <c r="C18" s="1"/>
      <c r="D18" s="1"/>
      <c r="E18" s="1"/>
      <c r="F18" s="1"/>
      <c r="G18" s="1"/>
      <c r="H18" s="1"/>
      <c r="I18" s="1"/>
      <c r="J18" s="1"/>
      <c r="K18" s="1"/>
      <c r="M18" s="1"/>
      <c r="N18" s="1"/>
      <c r="O18" s="1"/>
      <c r="P18" s="1"/>
      <c r="Q18" s="1"/>
      <c r="R18" s="1"/>
      <c r="S18" s="1"/>
      <c r="T18" s="1"/>
      <c r="U18" s="1"/>
      <c r="V18" s="1"/>
      <c r="W18" s="1"/>
      <c r="X18" s="1"/>
      <c r="Y18" s="1"/>
    </row>
    <row r="19" spans="1:25">
      <c r="A19" s="14" t="s">
        <v>359</v>
      </c>
      <c r="B19" s="117">
        <v>2025</v>
      </c>
      <c r="C19" s="1"/>
      <c r="D19" s="1"/>
      <c r="E19" s="1"/>
      <c r="F19" s="1"/>
      <c r="G19" s="1"/>
      <c r="H19" s="1"/>
      <c r="I19" s="1"/>
      <c r="J19" s="1"/>
      <c r="K19" s="1"/>
      <c r="L19" s="1"/>
      <c r="M19" s="1"/>
      <c r="N19" s="1"/>
      <c r="O19" s="1"/>
      <c r="P19" s="1"/>
      <c r="Q19" s="1"/>
      <c r="R19" s="1"/>
      <c r="S19" s="1"/>
      <c r="T19" s="1"/>
      <c r="U19" s="1"/>
      <c r="V19" s="1"/>
      <c r="W19" s="1"/>
      <c r="X19" s="1"/>
      <c r="Y19" s="1"/>
    </row>
    <row r="20" spans="1:25">
      <c r="A20" s="14" t="s">
        <v>360</v>
      </c>
      <c r="B20" s="117">
        <v>2025</v>
      </c>
      <c r="C20" s="1"/>
      <c r="D20" s="1"/>
      <c r="E20" s="1"/>
      <c r="F20" s="1"/>
      <c r="G20" s="1"/>
      <c r="H20" s="1"/>
      <c r="I20" s="1"/>
      <c r="J20" s="1"/>
      <c r="K20" s="1"/>
      <c r="L20" s="1"/>
      <c r="M20" s="1"/>
      <c r="N20" s="1"/>
      <c r="O20" s="1"/>
      <c r="P20" s="1"/>
      <c r="Q20" s="1"/>
      <c r="R20" s="1"/>
      <c r="S20" s="1"/>
      <c r="T20" s="1"/>
      <c r="U20" s="1"/>
      <c r="V20" s="1"/>
      <c r="W20" s="1"/>
      <c r="X20" s="1"/>
      <c r="Y20" s="1"/>
    </row>
    <row r="21" spans="1:25">
      <c r="A21" s="14" t="s">
        <v>361</v>
      </c>
      <c r="B21" s="117">
        <v>2025</v>
      </c>
      <c r="C21" s="1"/>
      <c r="D21" s="1"/>
      <c r="E21" s="1"/>
      <c r="F21" s="1"/>
      <c r="G21" s="1"/>
      <c r="H21" s="1"/>
      <c r="I21" s="1"/>
      <c r="J21" s="1"/>
      <c r="K21" s="1"/>
      <c r="L21" s="1"/>
      <c r="M21" s="1"/>
      <c r="N21" s="1"/>
      <c r="O21" s="1"/>
      <c r="P21" s="1"/>
      <c r="Q21" s="1"/>
      <c r="R21" s="1"/>
      <c r="S21" s="1"/>
      <c r="T21" s="1"/>
      <c r="U21" s="1"/>
      <c r="V21" s="1"/>
      <c r="W21" s="1"/>
      <c r="X21" s="1"/>
      <c r="Y21" s="1"/>
    </row>
    <row r="22" spans="1:25">
      <c r="A22" s="14" t="s">
        <v>362</v>
      </c>
      <c r="B22" s="115"/>
      <c r="C22" s="1"/>
      <c r="D22" s="1"/>
      <c r="E22" s="1"/>
      <c r="F22" s="1"/>
      <c r="G22" s="1"/>
      <c r="H22" s="1"/>
      <c r="I22" s="1"/>
      <c r="J22" s="1"/>
      <c r="K22" s="1"/>
      <c r="L22" s="1"/>
      <c r="M22" s="84"/>
      <c r="N22" s="1"/>
      <c r="O22" s="1"/>
      <c r="P22" s="1"/>
      <c r="Q22" s="1"/>
      <c r="R22" s="1"/>
      <c r="S22" s="1"/>
      <c r="T22" s="1"/>
      <c r="U22" s="1"/>
      <c r="V22" s="1"/>
      <c r="W22" s="1"/>
      <c r="X22" s="1"/>
      <c r="Y22" s="1"/>
    </row>
    <row r="23" spans="1:25">
      <c r="A23" s="14" t="s">
        <v>363</v>
      </c>
      <c r="B23" s="117">
        <v>2025</v>
      </c>
      <c r="C23" s="14" t="s">
        <v>299</v>
      </c>
      <c r="D23" s="1"/>
      <c r="E23" s="1"/>
      <c r="F23" s="1"/>
      <c r="G23" s="1"/>
      <c r="H23" s="1"/>
      <c r="I23" s="1"/>
      <c r="J23" s="1"/>
      <c r="K23" s="1"/>
      <c r="L23" s="1"/>
      <c r="M23" s="84"/>
      <c r="N23" s="1"/>
      <c r="O23" s="1"/>
      <c r="P23" s="1"/>
      <c r="Q23" s="1"/>
      <c r="R23" s="1"/>
      <c r="S23" s="1"/>
      <c r="T23" s="1"/>
      <c r="U23" s="1"/>
      <c r="V23" s="1"/>
      <c r="W23" s="1"/>
      <c r="X23" s="1"/>
      <c r="Y23" s="1"/>
    </row>
    <row r="24" spans="1:25">
      <c r="A24" s="14" t="s">
        <v>364</v>
      </c>
      <c r="B24" s="117">
        <v>2025</v>
      </c>
      <c r="C24" s="14" t="s">
        <v>316</v>
      </c>
      <c r="D24" s="1"/>
      <c r="E24" s="1"/>
      <c r="F24" s="1"/>
      <c r="G24" s="1"/>
      <c r="H24" s="1"/>
      <c r="I24" s="1"/>
      <c r="J24" s="1"/>
      <c r="K24" s="1"/>
      <c r="L24" s="1"/>
      <c r="M24" s="84"/>
      <c r="N24" s="1"/>
      <c r="O24" s="1"/>
      <c r="P24" s="1"/>
      <c r="Q24" s="1"/>
      <c r="R24" s="1"/>
      <c r="S24" s="1"/>
      <c r="T24" s="1"/>
      <c r="U24" s="1"/>
      <c r="V24" s="1"/>
      <c r="W24" s="1"/>
      <c r="X24" s="1"/>
      <c r="Y24" s="1"/>
    </row>
    <row r="25" spans="1:25">
      <c r="A25" s="14" t="s">
        <v>365</v>
      </c>
      <c r="B25" s="117">
        <v>2025</v>
      </c>
      <c r="C25" s="14" t="s">
        <v>329</v>
      </c>
      <c r="D25" s="1"/>
      <c r="E25" s="1"/>
      <c r="F25" s="1"/>
      <c r="G25" s="1"/>
      <c r="H25" s="1"/>
      <c r="I25" s="1"/>
      <c r="J25" s="1"/>
      <c r="K25" s="1"/>
      <c r="L25" s="1"/>
      <c r="M25" s="1"/>
      <c r="N25" s="1"/>
      <c r="O25" s="1"/>
      <c r="P25" s="1"/>
      <c r="Q25" s="1"/>
      <c r="R25" s="1"/>
      <c r="S25" s="1"/>
      <c r="T25" s="1"/>
      <c r="U25" s="1"/>
      <c r="V25" s="1"/>
      <c r="W25" s="1"/>
      <c r="X25" s="1"/>
      <c r="Y25" s="1"/>
    </row>
    <row r="26" spans="1:25">
      <c r="A26" s="14" t="s">
        <v>366</v>
      </c>
      <c r="B26" s="117">
        <v>2025</v>
      </c>
      <c r="C26" s="14" t="s">
        <v>337</v>
      </c>
      <c r="D26" s="14"/>
      <c r="E26" s="1"/>
      <c r="F26" s="1"/>
      <c r="G26" s="1"/>
      <c r="H26" s="1"/>
      <c r="I26" s="1"/>
      <c r="J26" s="1"/>
      <c r="K26" s="1"/>
      <c r="L26" s="1"/>
      <c r="M26" s="1"/>
      <c r="N26" s="1"/>
      <c r="O26" s="1"/>
      <c r="P26" s="1"/>
      <c r="Q26" s="1"/>
      <c r="R26" s="1"/>
      <c r="S26" s="1"/>
      <c r="T26" s="1"/>
      <c r="U26" s="1"/>
      <c r="V26" s="1"/>
      <c r="W26" s="1"/>
      <c r="X26" s="1"/>
      <c r="Y26" s="1"/>
    </row>
    <row r="27" spans="1:25">
      <c r="A27" s="14" t="s">
        <v>367</v>
      </c>
      <c r="B27" s="117">
        <v>2025</v>
      </c>
      <c r="C27" s="14" t="s">
        <v>341</v>
      </c>
      <c r="D27" s="14"/>
      <c r="E27" s="1"/>
      <c r="F27" s="1"/>
      <c r="G27" s="1"/>
      <c r="H27" s="1"/>
      <c r="I27" s="1"/>
      <c r="J27" s="1"/>
      <c r="K27" s="1"/>
      <c r="L27" s="1"/>
      <c r="M27" s="1"/>
      <c r="N27" s="1"/>
      <c r="O27" s="1"/>
      <c r="P27" s="1"/>
      <c r="Q27" s="1"/>
      <c r="R27" s="1"/>
      <c r="S27" s="1"/>
      <c r="T27" s="1"/>
      <c r="U27" s="1"/>
      <c r="V27" s="1"/>
      <c r="W27" s="1"/>
      <c r="X27" s="1"/>
      <c r="Y27" s="1"/>
    </row>
    <row r="28" spans="1:25">
      <c r="A28" s="14" t="s">
        <v>368</v>
      </c>
      <c r="B28" s="115"/>
      <c r="C28" s="1"/>
      <c r="D28" s="1"/>
      <c r="E28" s="1"/>
      <c r="F28" s="1"/>
      <c r="G28" s="1"/>
      <c r="H28" s="1"/>
      <c r="I28" s="1"/>
      <c r="J28" s="1"/>
      <c r="K28" s="1"/>
      <c r="L28" s="1"/>
      <c r="M28" s="1"/>
      <c r="N28" s="1"/>
      <c r="O28" s="1"/>
      <c r="P28" s="1"/>
      <c r="Q28" s="1"/>
      <c r="R28" s="1"/>
      <c r="S28" s="1"/>
      <c r="T28" s="1"/>
      <c r="U28" s="1"/>
      <c r="V28" s="1"/>
      <c r="W28" s="1"/>
      <c r="X28" s="1"/>
      <c r="Y28" s="1"/>
    </row>
    <row r="29" spans="1:25">
      <c r="A29" s="14" t="s">
        <v>369</v>
      </c>
      <c r="B29" s="117">
        <v>2025</v>
      </c>
      <c r="C29" s="1"/>
      <c r="D29" s="1"/>
      <c r="E29" s="1"/>
      <c r="F29" s="1"/>
      <c r="G29" s="1"/>
      <c r="H29" s="1"/>
      <c r="I29" s="1"/>
      <c r="J29" s="1"/>
      <c r="K29" s="1"/>
      <c r="M29" s="1"/>
      <c r="N29" s="1"/>
      <c r="O29" s="1"/>
      <c r="P29" s="1"/>
      <c r="Q29" s="1"/>
      <c r="R29" s="1"/>
      <c r="S29" s="1"/>
      <c r="T29" s="1"/>
      <c r="U29" s="1"/>
      <c r="V29" s="1"/>
      <c r="W29" s="1"/>
      <c r="X29" s="1"/>
      <c r="Y29" s="1"/>
    </row>
    <row r="30" spans="1:25">
      <c r="A30" s="14" t="s">
        <v>370</v>
      </c>
      <c r="B30" s="115"/>
      <c r="C30" s="1"/>
      <c r="D30" s="1"/>
      <c r="E30" s="1"/>
      <c r="F30" s="1"/>
      <c r="G30" s="1"/>
      <c r="H30" s="1"/>
      <c r="I30" s="1"/>
      <c r="J30" s="1"/>
      <c r="K30" s="1"/>
      <c r="L30" s="1"/>
      <c r="M30" s="1"/>
      <c r="N30" s="1"/>
      <c r="O30" s="1"/>
      <c r="P30" s="1"/>
      <c r="Q30" s="1"/>
      <c r="R30" s="1"/>
      <c r="S30" s="1"/>
      <c r="T30" s="1"/>
      <c r="U30" s="1"/>
      <c r="V30" s="1"/>
      <c r="W30" s="1"/>
      <c r="X30" s="1"/>
      <c r="Y30" s="1"/>
    </row>
    <row r="31" spans="1:25">
      <c r="A31" s="14" t="s">
        <v>371</v>
      </c>
      <c r="B31" s="116"/>
      <c r="C31" s="1"/>
      <c r="D31" s="1"/>
      <c r="E31" s="1"/>
      <c r="F31" s="1"/>
      <c r="G31" s="1"/>
      <c r="H31" s="1"/>
      <c r="I31" s="1"/>
      <c r="J31" s="1"/>
      <c r="K31" s="1"/>
      <c r="L31" s="1"/>
      <c r="M31" s="1"/>
      <c r="N31" s="1"/>
      <c r="O31" s="1"/>
      <c r="P31" s="1"/>
      <c r="Q31" s="1"/>
      <c r="R31" s="1"/>
      <c r="S31" s="1"/>
      <c r="T31" s="1"/>
      <c r="U31" s="1"/>
      <c r="V31" s="1"/>
      <c r="W31" s="1"/>
      <c r="X31" s="1"/>
      <c r="Y31" s="1"/>
    </row>
    <row r="32" spans="1:25">
      <c r="A32" s="14" t="s">
        <v>372</v>
      </c>
      <c r="B32" s="115"/>
      <c r="C32" s="1"/>
      <c r="D32" s="1"/>
      <c r="E32" s="1"/>
      <c r="F32" s="1"/>
      <c r="G32" s="1"/>
      <c r="H32" s="1"/>
      <c r="I32" s="1"/>
      <c r="J32" s="1"/>
      <c r="K32" s="1"/>
      <c r="L32" s="1"/>
      <c r="M32" s="1"/>
      <c r="N32" s="1"/>
      <c r="O32" s="1"/>
      <c r="P32" s="1"/>
      <c r="Q32" s="1"/>
      <c r="R32" s="1"/>
      <c r="S32" s="1"/>
      <c r="T32" s="1"/>
      <c r="U32" s="1"/>
      <c r="V32" s="1"/>
      <c r="W32" s="1"/>
      <c r="X32" s="1"/>
      <c r="Y32" s="1"/>
    </row>
    <row r="33" spans="1:25">
      <c r="A33" s="14" t="s">
        <v>373</v>
      </c>
      <c r="B33" s="115"/>
      <c r="C33" s="1"/>
      <c r="D33" s="1"/>
      <c r="E33" s="1"/>
      <c r="F33" s="1"/>
      <c r="G33" s="1"/>
      <c r="H33" s="1"/>
      <c r="I33" s="1"/>
      <c r="J33" s="1"/>
      <c r="K33" s="1"/>
      <c r="L33" s="1"/>
      <c r="M33" s="84"/>
      <c r="N33" s="1"/>
      <c r="O33" s="1"/>
      <c r="P33" s="1"/>
      <c r="Q33" s="1"/>
      <c r="R33" s="1"/>
      <c r="S33" s="1"/>
      <c r="T33" s="1"/>
      <c r="U33" s="1"/>
      <c r="V33" s="1"/>
      <c r="W33" s="1"/>
      <c r="X33" s="1"/>
      <c r="Y33" s="1"/>
    </row>
    <row r="34" spans="1:25">
      <c r="A34" s="14" t="s">
        <v>374</v>
      </c>
      <c r="B34" s="115"/>
      <c r="C34" s="1"/>
      <c r="D34" s="1"/>
      <c r="E34" s="1"/>
      <c r="F34" s="1"/>
      <c r="G34" s="1"/>
      <c r="H34" s="1"/>
      <c r="I34" s="1"/>
      <c r="J34" s="1"/>
      <c r="K34" s="1"/>
      <c r="L34" s="1"/>
      <c r="M34" s="84"/>
      <c r="N34" s="1"/>
      <c r="O34" s="1"/>
      <c r="P34" s="1"/>
      <c r="Q34" s="1"/>
      <c r="R34" s="1"/>
      <c r="S34" s="1"/>
      <c r="T34" s="1"/>
      <c r="U34" s="1"/>
      <c r="V34" s="1"/>
      <c r="W34" s="1"/>
      <c r="X34" s="1"/>
      <c r="Y34" s="1"/>
    </row>
    <row r="35" spans="1:25">
      <c r="A35" s="14" t="s">
        <v>375</v>
      </c>
      <c r="B35" s="116"/>
      <c r="C35" s="1"/>
      <c r="D35" s="1"/>
      <c r="E35" s="1"/>
      <c r="F35" s="1"/>
      <c r="G35" s="1"/>
      <c r="H35" s="1"/>
      <c r="I35" s="1"/>
      <c r="J35" s="1"/>
      <c r="K35" s="1"/>
      <c r="L35" s="1"/>
      <c r="M35" s="84"/>
      <c r="N35" s="1"/>
      <c r="O35" s="1"/>
      <c r="P35" s="1"/>
      <c r="Q35" s="1"/>
      <c r="R35" s="1"/>
      <c r="S35" s="1"/>
      <c r="T35" s="1"/>
      <c r="U35" s="1"/>
      <c r="V35" s="1"/>
      <c r="W35" s="1"/>
      <c r="X35" s="1"/>
      <c r="Y35" s="1"/>
    </row>
    <row r="36" spans="1:25">
      <c r="A36" s="14" t="s">
        <v>376</v>
      </c>
      <c r="B36" s="115"/>
      <c r="C36" s="1"/>
      <c r="D36" s="1"/>
      <c r="E36" s="1"/>
      <c r="F36" s="1"/>
      <c r="G36" s="1"/>
      <c r="H36" s="1"/>
      <c r="I36" s="1"/>
      <c r="J36" s="1"/>
      <c r="K36" s="1"/>
      <c r="L36" s="1"/>
      <c r="M36" s="1"/>
      <c r="N36" s="1"/>
      <c r="O36" s="1"/>
      <c r="P36" s="1"/>
      <c r="Q36" s="1"/>
      <c r="R36" s="1"/>
      <c r="S36" s="1"/>
      <c r="T36" s="1"/>
      <c r="U36" s="1"/>
      <c r="V36" s="1"/>
      <c r="W36" s="1"/>
      <c r="X36" s="1"/>
      <c r="Y36" s="1"/>
    </row>
    <row r="37" spans="1:25">
      <c r="A37" s="14" t="s">
        <v>377</v>
      </c>
      <c r="B37" s="116"/>
      <c r="C37" s="1"/>
      <c r="D37" s="1"/>
      <c r="E37" s="1"/>
      <c r="F37" s="1"/>
      <c r="G37" s="1"/>
      <c r="H37" s="1"/>
      <c r="I37" s="1"/>
      <c r="J37" s="1"/>
      <c r="K37" s="1"/>
      <c r="L37" s="1"/>
      <c r="M37" s="1"/>
      <c r="N37" s="1"/>
      <c r="O37" s="1"/>
      <c r="P37" s="1"/>
      <c r="Q37" s="1"/>
      <c r="R37" s="1"/>
      <c r="S37" s="1"/>
      <c r="T37" s="1"/>
      <c r="U37" s="1"/>
      <c r="V37" s="1"/>
      <c r="W37" s="1"/>
      <c r="X37" s="1"/>
      <c r="Y37" s="1"/>
    </row>
    <row r="38" spans="1:25">
      <c r="A38" s="14" t="s">
        <v>378</v>
      </c>
      <c r="B38" s="116"/>
      <c r="C38" s="1"/>
      <c r="D38" s="1"/>
      <c r="E38" s="1"/>
      <c r="F38" s="1"/>
      <c r="G38" s="1"/>
      <c r="H38" s="1"/>
      <c r="I38" s="1"/>
      <c r="J38" s="1"/>
      <c r="K38" s="1"/>
      <c r="L38" s="1"/>
      <c r="M38" s="1"/>
      <c r="N38" s="1"/>
      <c r="O38" s="1"/>
      <c r="P38" s="1"/>
      <c r="Q38" s="1"/>
      <c r="R38" s="1"/>
      <c r="S38" s="1"/>
      <c r="T38" s="1"/>
      <c r="U38" s="1"/>
      <c r="V38" s="1"/>
      <c r="W38" s="1"/>
      <c r="X38" s="1"/>
      <c r="Y38" s="1"/>
    </row>
    <row r="39" spans="1:25">
      <c r="A39" s="14" t="s">
        <v>379</v>
      </c>
      <c r="B39" s="117">
        <v>2025</v>
      </c>
      <c r="C39" s="1"/>
      <c r="D39" s="1"/>
      <c r="E39" s="1"/>
      <c r="F39" s="1"/>
      <c r="G39" s="1"/>
      <c r="H39" s="1"/>
      <c r="I39" s="1"/>
      <c r="J39" s="1"/>
      <c r="K39" s="1"/>
      <c r="L39" s="1"/>
      <c r="M39" s="1"/>
      <c r="N39" s="1"/>
      <c r="O39" s="1"/>
      <c r="P39" s="1"/>
      <c r="Q39" s="1"/>
      <c r="R39" s="1"/>
      <c r="S39" s="1"/>
      <c r="T39" s="1"/>
      <c r="U39" s="1"/>
      <c r="V39" s="1"/>
      <c r="W39" s="1"/>
      <c r="X39" s="1"/>
      <c r="Y39" s="1"/>
    </row>
    <row r="40" spans="1:25">
      <c r="A40" s="14" t="s">
        <v>380</v>
      </c>
      <c r="B40" s="115"/>
      <c r="C40" s="1"/>
      <c r="D40" s="1"/>
      <c r="E40" s="1"/>
      <c r="F40" s="1"/>
      <c r="G40" s="1"/>
      <c r="H40" s="1"/>
      <c r="I40" s="1"/>
      <c r="J40" s="1"/>
      <c r="K40" s="1"/>
      <c r="L40" s="1"/>
      <c r="M40" s="1"/>
      <c r="N40" s="1"/>
      <c r="O40" s="1"/>
      <c r="P40" s="1"/>
      <c r="Q40" s="1"/>
      <c r="R40" s="1"/>
      <c r="S40" s="1"/>
      <c r="T40" s="1"/>
      <c r="U40" s="1"/>
      <c r="V40" s="1"/>
      <c r="W40" s="1"/>
      <c r="X40" s="1"/>
      <c r="Y40" s="1"/>
    </row>
    <row r="41" spans="1:25">
      <c r="A41" s="14" t="s">
        <v>381</v>
      </c>
      <c r="B41" s="117">
        <v>2025</v>
      </c>
      <c r="C41" s="1"/>
      <c r="D41" s="1"/>
      <c r="E41" s="1"/>
      <c r="F41" s="1"/>
      <c r="G41" s="1"/>
      <c r="H41" s="1"/>
      <c r="I41" s="1"/>
      <c r="J41" s="1"/>
      <c r="K41" s="1"/>
      <c r="L41" s="1"/>
      <c r="M41" s="1"/>
      <c r="N41" s="1"/>
      <c r="O41" s="1"/>
      <c r="P41" s="1"/>
      <c r="Q41" s="1"/>
      <c r="R41" s="1"/>
      <c r="S41" s="1"/>
      <c r="T41" s="1"/>
      <c r="U41" s="1"/>
      <c r="V41" s="1"/>
      <c r="W41" s="1"/>
      <c r="X41" s="1"/>
      <c r="Y41" s="1"/>
    </row>
    <row r="42" spans="1:25">
      <c r="A42" s="14" t="s">
        <v>382</v>
      </c>
      <c r="B42" s="115"/>
      <c r="C42" s="1"/>
      <c r="D42" s="1"/>
      <c r="E42" s="1"/>
      <c r="F42" s="1"/>
      <c r="G42" s="1"/>
      <c r="H42" s="1"/>
      <c r="I42" s="1"/>
      <c r="J42" s="1"/>
      <c r="K42" s="1"/>
      <c r="L42" s="1"/>
      <c r="M42" s="1"/>
      <c r="N42" s="1"/>
      <c r="O42" s="1"/>
      <c r="P42" s="1"/>
      <c r="Q42" s="1"/>
      <c r="R42" s="1"/>
      <c r="S42" s="1"/>
      <c r="T42" s="1"/>
      <c r="U42" s="1"/>
      <c r="V42" s="1"/>
      <c r="W42" s="1"/>
      <c r="X42" s="1"/>
      <c r="Y42" s="1"/>
    </row>
    <row r="43" spans="1:25">
      <c r="A43" s="14" t="s">
        <v>383</v>
      </c>
      <c r="B43" s="115"/>
      <c r="C43" s="1"/>
      <c r="D43" s="1"/>
      <c r="E43" s="1"/>
      <c r="F43" s="1"/>
      <c r="G43" s="1"/>
      <c r="H43" s="1"/>
      <c r="I43" s="1"/>
      <c r="J43" s="1"/>
      <c r="K43" s="1"/>
      <c r="L43" s="1"/>
      <c r="M43" s="1"/>
      <c r="N43" s="1"/>
      <c r="O43" s="1"/>
      <c r="P43" s="1"/>
      <c r="Q43" s="1"/>
      <c r="R43" s="1"/>
      <c r="S43" s="1"/>
      <c r="T43" s="1"/>
      <c r="U43" s="1"/>
      <c r="V43" s="1"/>
      <c r="W43" s="1"/>
      <c r="X43" s="1"/>
      <c r="Y43" s="1"/>
    </row>
    <row r="44" spans="1:25">
      <c r="A44" s="14" t="s">
        <v>384</v>
      </c>
      <c r="B44" s="115"/>
      <c r="C44" s="1"/>
      <c r="D44" s="1"/>
      <c r="E44" s="1"/>
      <c r="F44" s="1"/>
      <c r="G44" s="1"/>
      <c r="H44" s="1"/>
      <c r="I44" s="1"/>
      <c r="J44" s="1"/>
      <c r="K44" s="1"/>
      <c r="L44" s="1"/>
      <c r="M44" s="1"/>
      <c r="N44" s="1"/>
      <c r="O44" s="1"/>
      <c r="P44" s="1"/>
      <c r="Q44" s="1"/>
      <c r="R44" s="1"/>
      <c r="S44" s="1"/>
      <c r="T44" s="1"/>
      <c r="U44" s="1"/>
      <c r="V44" s="1"/>
      <c r="W44" s="1"/>
      <c r="X44" s="1"/>
      <c r="Y44" s="1"/>
    </row>
    <row r="45" spans="1:25">
      <c r="A45" s="14" t="s">
        <v>385</v>
      </c>
      <c r="B45" s="116"/>
      <c r="C45" s="1"/>
      <c r="D45" s="1"/>
      <c r="E45" s="1"/>
      <c r="F45" s="1"/>
      <c r="G45" s="1"/>
      <c r="H45" s="1"/>
      <c r="I45" s="1"/>
      <c r="J45" s="1"/>
      <c r="K45" s="1"/>
      <c r="L45" s="1"/>
      <c r="M45" s="1"/>
      <c r="N45" s="1"/>
      <c r="O45" s="1"/>
      <c r="P45" s="1"/>
      <c r="Q45" s="1"/>
      <c r="R45" s="1"/>
      <c r="S45" s="1"/>
      <c r="T45" s="1"/>
      <c r="U45" s="1"/>
      <c r="V45" s="1"/>
      <c r="W45" s="1"/>
      <c r="X45" s="1"/>
      <c r="Y45" s="1"/>
    </row>
    <row r="46" spans="1:25">
      <c r="A46" s="14" t="s">
        <v>386</v>
      </c>
      <c r="B46" s="115"/>
      <c r="C46" s="1"/>
      <c r="D46" s="1"/>
      <c r="E46" s="1"/>
      <c r="F46" s="1"/>
      <c r="G46" s="1"/>
      <c r="H46" s="1"/>
      <c r="I46" s="1"/>
      <c r="J46" s="1"/>
      <c r="K46" s="1"/>
      <c r="L46" s="1"/>
      <c r="M46" s="1"/>
      <c r="N46" s="1"/>
      <c r="O46" s="1"/>
      <c r="P46" s="1"/>
      <c r="Q46" s="1"/>
      <c r="R46" s="1"/>
      <c r="S46" s="1"/>
      <c r="T46" s="1"/>
      <c r="U46" s="1"/>
      <c r="V46" s="1"/>
      <c r="W46" s="1"/>
      <c r="X46" s="1"/>
      <c r="Y46" s="1"/>
    </row>
    <row r="47" spans="1:25">
      <c r="A47" s="14" t="s">
        <v>387</v>
      </c>
      <c r="B47" s="117">
        <v>2025</v>
      </c>
      <c r="C47" s="1"/>
      <c r="D47" s="1"/>
      <c r="E47" s="1"/>
      <c r="F47" s="1"/>
      <c r="G47" s="1"/>
      <c r="H47" s="1"/>
      <c r="I47" s="1"/>
      <c r="J47" s="1"/>
      <c r="K47" s="1"/>
      <c r="L47" s="1"/>
      <c r="M47" s="1"/>
      <c r="N47" s="1"/>
      <c r="O47" s="1"/>
      <c r="P47" s="1"/>
      <c r="Q47" s="1"/>
      <c r="R47" s="1"/>
      <c r="S47" s="1"/>
      <c r="T47" s="1"/>
      <c r="U47" s="1"/>
      <c r="V47" s="1"/>
      <c r="W47" s="1"/>
      <c r="X47" s="1"/>
      <c r="Y47" s="1"/>
    </row>
    <row r="48" spans="1:25">
      <c r="A48" s="14" t="s">
        <v>388</v>
      </c>
      <c r="B48" s="115"/>
      <c r="C48" s="1"/>
      <c r="D48" s="1"/>
      <c r="E48" s="1"/>
      <c r="F48" s="1"/>
      <c r="G48" s="1"/>
      <c r="H48" s="1"/>
      <c r="I48" s="1"/>
      <c r="J48" s="1"/>
      <c r="K48" s="1"/>
      <c r="L48" s="1"/>
      <c r="M48" s="1"/>
      <c r="N48" s="1"/>
      <c r="O48" s="1"/>
      <c r="P48" s="1"/>
      <c r="Q48" s="1"/>
      <c r="R48" s="1"/>
      <c r="S48" s="1"/>
      <c r="T48" s="1"/>
      <c r="U48" s="1"/>
      <c r="V48" s="1"/>
      <c r="W48" s="1"/>
      <c r="X48" s="1"/>
      <c r="Y48" s="1"/>
    </row>
    <row r="49" spans="1:25">
      <c r="A49" s="14" t="s">
        <v>389</v>
      </c>
      <c r="B49" s="117">
        <v>2025</v>
      </c>
      <c r="C49" s="1"/>
      <c r="D49" s="1"/>
      <c r="E49" s="1"/>
      <c r="F49" s="1"/>
      <c r="G49" s="1"/>
      <c r="H49" s="1"/>
      <c r="I49" s="1"/>
      <c r="J49" s="1"/>
      <c r="K49" s="1"/>
      <c r="L49" s="1"/>
      <c r="M49" s="1"/>
      <c r="N49" s="1"/>
      <c r="O49" s="1"/>
      <c r="P49" s="1"/>
      <c r="Q49" s="1"/>
      <c r="R49" s="1"/>
      <c r="S49" s="1"/>
      <c r="T49" s="1"/>
      <c r="U49" s="1"/>
      <c r="V49" s="1"/>
      <c r="W49" s="1"/>
      <c r="X49" s="1"/>
      <c r="Y49" s="1"/>
    </row>
    <row r="50" spans="1:25">
      <c r="A50" s="14" t="s">
        <v>390</v>
      </c>
      <c r="B50" s="115"/>
      <c r="C50" s="1"/>
      <c r="D50" s="1"/>
      <c r="E50" s="1"/>
      <c r="F50" s="1"/>
      <c r="G50" s="1"/>
      <c r="H50" s="1"/>
      <c r="I50" s="1"/>
      <c r="J50" s="1"/>
      <c r="K50" s="1"/>
      <c r="L50" s="1"/>
      <c r="M50" s="1"/>
      <c r="N50" s="1"/>
      <c r="O50" s="1"/>
      <c r="P50" s="1"/>
      <c r="Q50" s="1"/>
      <c r="R50" s="1"/>
      <c r="S50" s="1"/>
      <c r="T50" s="1"/>
      <c r="U50" s="1"/>
      <c r="V50" s="1"/>
      <c r="W50" s="1"/>
      <c r="X50" s="1"/>
      <c r="Y50" s="1"/>
    </row>
    <row r="51" spans="1:25">
      <c r="A51" s="14" t="s">
        <v>391</v>
      </c>
      <c r="B51" s="115"/>
      <c r="C51" s="1"/>
      <c r="D51" s="1"/>
      <c r="E51" s="1"/>
      <c r="F51" s="1"/>
      <c r="G51" s="1"/>
      <c r="H51" s="1"/>
      <c r="I51" s="1"/>
      <c r="J51" s="1"/>
      <c r="K51" s="1"/>
      <c r="L51" s="1"/>
      <c r="M51" s="1"/>
      <c r="N51" s="1"/>
      <c r="O51" s="1"/>
      <c r="P51" s="1"/>
      <c r="Q51" s="1"/>
      <c r="R51" s="1"/>
      <c r="S51" s="1"/>
      <c r="T51" s="1"/>
      <c r="U51" s="1"/>
      <c r="V51" s="1"/>
      <c r="W51" s="1"/>
      <c r="X51" s="1"/>
      <c r="Y51" s="1"/>
    </row>
    <row r="52" spans="1:25">
      <c r="A52" s="14" t="s">
        <v>392</v>
      </c>
      <c r="B52" s="117">
        <v>2025</v>
      </c>
      <c r="C52" s="1"/>
      <c r="D52" s="1"/>
      <c r="E52" s="1"/>
      <c r="F52" s="1"/>
      <c r="G52" s="1"/>
      <c r="H52" s="1"/>
      <c r="I52" s="1"/>
      <c r="J52" s="1"/>
      <c r="K52" s="1"/>
      <c r="L52" s="1"/>
      <c r="M52" s="1"/>
      <c r="N52" s="1"/>
      <c r="O52" s="1"/>
      <c r="P52" s="1"/>
      <c r="Q52" s="1"/>
      <c r="R52" s="1"/>
      <c r="S52" s="1"/>
      <c r="T52" s="1"/>
      <c r="U52" s="1"/>
      <c r="V52" s="1"/>
      <c r="W52" s="1"/>
      <c r="X52" s="1"/>
      <c r="Y52" s="1"/>
    </row>
    <row r="53" spans="1:25">
      <c r="A53" s="14" t="s">
        <v>393</v>
      </c>
      <c r="B53" s="115"/>
      <c r="C53" s="1"/>
      <c r="D53" s="1"/>
      <c r="E53" s="1"/>
      <c r="F53" s="1"/>
      <c r="G53" s="1"/>
      <c r="H53" s="1"/>
      <c r="I53" s="1"/>
      <c r="J53" s="1"/>
      <c r="K53" s="1"/>
      <c r="L53" s="1"/>
      <c r="M53" s="1"/>
      <c r="N53" s="1"/>
      <c r="O53" s="1"/>
      <c r="P53" s="1"/>
      <c r="Q53" s="1"/>
      <c r="R53" s="1"/>
      <c r="S53" s="1"/>
      <c r="T53" s="1"/>
      <c r="U53" s="1"/>
      <c r="V53" s="1"/>
      <c r="W53" s="1"/>
      <c r="X53" s="1"/>
      <c r="Y53" s="1"/>
    </row>
    <row r="54" spans="1:25">
      <c r="A54" s="14" t="s">
        <v>394</v>
      </c>
      <c r="B54" s="115"/>
      <c r="C54" s="1"/>
      <c r="D54" s="1"/>
      <c r="E54" s="1"/>
      <c r="F54" s="1"/>
      <c r="G54" s="1"/>
      <c r="H54" s="1"/>
      <c r="I54" s="1"/>
      <c r="J54" s="1"/>
      <c r="K54" s="1"/>
      <c r="L54" s="1"/>
      <c r="M54" s="1"/>
      <c r="N54" s="1"/>
      <c r="O54" s="1"/>
      <c r="P54" s="1"/>
      <c r="Q54" s="1"/>
      <c r="R54" s="1"/>
      <c r="S54" s="1"/>
      <c r="T54" s="1"/>
      <c r="U54" s="1"/>
      <c r="V54" s="1"/>
      <c r="W54" s="1"/>
      <c r="X54" s="1"/>
      <c r="Y54" s="1"/>
    </row>
    <row r="55" spans="1:25">
      <c r="A55" s="14" t="s">
        <v>395</v>
      </c>
      <c r="B55" s="117">
        <v>2025</v>
      </c>
      <c r="C55" s="1"/>
      <c r="D55" s="1"/>
      <c r="E55" s="1"/>
      <c r="F55" s="1"/>
      <c r="G55" s="1"/>
      <c r="H55" s="1"/>
      <c r="I55" s="1"/>
      <c r="J55" s="1"/>
      <c r="K55" s="1"/>
      <c r="L55" s="1"/>
      <c r="M55" s="1"/>
      <c r="N55" s="1"/>
      <c r="O55" s="1"/>
      <c r="P55" s="1"/>
      <c r="Q55" s="1"/>
      <c r="R55" s="1"/>
      <c r="S55" s="1"/>
      <c r="T55" s="1"/>
      <c r="U55" s="1"/>
      <c r="V55" s="1"/>
      <c r="W55" s="1"/>
      <c r="X55" s="1"/>
      <c r="Y55" s="1"/>
    </row>
    <row r="56" spans="1:25">
      <c r="A56" s="14" t="s">
        <v>396</v>
      </c>
      <c r="B56" s="117">
        <v>2025</v>
      </c>
      <c r="C56" s="1"/>
      <c r="D56" s="1"/>
      <c r="E56" s="1"/>
      <c r="F56" s="1"/>
      <c r="G56" s="1"/>
      <c r="H56" s="1"/>
      <c r="I56" s="1"/>
      <c r="J56" s="1"/>
      <c r="K56" s="1"/>
      <c r="L56" s="1"/>
      <c r="M56" s="1"/>
      <c r="N56" s="1"/>
      <c r="O56" s="1"/>
      <c r="P56" s="1"/>
      <c r="Q56" s="1"/>
      <c r="R56" s="1"/>
      <c r="S56" s="1"/>
      <c r="T56" s="1"/>
      <c r="U56" s="1"/>
      <c r="V56" s="1"/>
      <c r="W56" s="1"/>
      <c r="X56" s="1"/>
      <c r="Y56" s="1"/>
    </row>
    <row r="57" spans="1:25">
      <c r="A57" s="14" t="s">
        <v>397</v>
      </c>
      <c r="B57" s="117">
        <v>2025</v>
      </c>
      <c r="C57" s="1"/>
      <c r="D57" s="1"/>
      <c r="E57" s="1"/>
      <c r="F57" s="1"/>
      <c r="G57" s="1"/>
      <c r="H57" s="1"/>
      <c r="I57" s="1"/>
      <c r="J57" s="1"/>
      <c r="K57" s="1"/>
      <c r="L57" s="1"/>
      <c r="M57" s="1"/>
      <c r="N57" s="1"/>
      <c r="O57" s="1"/>
      <c r="P57" s="1"/>
      <c r="Q57" s="1"/>
      <c r="R57" s="1"/>
      <c r="S57" s="1"/>
      <c r="T57" s="1"/>
      <c r="U57" s="1"/>
      <c r="V57" s="1"/>
      <c r="W57" s="1"/>
      <c r="X57" s="1"/>
      <c r="Y57" s="1"/>
    </row>
    <row r="58" spans="1:25">
      <c r="A58" s="14" t="s">
        <v>398</v>
      </c>
      <c r="B58" s="117">
        <v>2025</v>
      </c>
      <c r="C58" s="1"/>
      <c r="D58" s="1"/>
      <c r="E58" s="1"/>
      <c r="F58" s="1"/>
      <c r="G58" s="1"/>
      <c r="H58" s="1"/>
      <c r="I58" s="1"/>
      <c r="J58" s="1"/>
      <c r="K58" s="1"/>
      <c r="L58" s="1"/>
      <c r="M58" s="1"/>
      <c r="N58" s="1"/>
      <c r="O58" s="1"/>
      <c r="P58" s="1"/>
      <c r="Q58" s="1"/>
      <c r="R58" s="1"/>
      <c r="S58" s="1"/>
      <c r="T58" s="1"/>
      <c r="U58" s="1"/>
      <c r="V58" s="1"/>
      <c r="W58" s="1"/>
      <c r="X58" s="1"/>
      <c r="Y58" s="1"/>
    </row>
    <row r="59" spans="1:25">
      <c r="A59" s="14" t="s">
        <v>399</v>
      </c>
      <c r="B59" s="116"/>
      <c r="C59" s="1"/>
      <c r="D59" s="1"/>
      <c r="E59" s="1"/>
      <c r="F59" s="1"/>
      <c r="G59" s="1"/>
      <c r="H59" s="1"/>
      <c r="I59" s="1"/>
      <c r="J59" s="1"/>
      <c r="K59" s="1"/>
      <c r="L59" s="1"/>
      <c r="M59" s="1"/>
      <c r="N59" s="1"/>
      <c r="O59" s="1"/>
      <c r="P59" s="1"/>
      <c r="Q59" s="1"/>
      <c r="R59" s="1"/>
      <c r="S59" s="1"/>
      <c r="T59" s="1"/>
      <c r="U59" s="1"/>
      <c r="V59" s="1"/>
      <c r="W59" s="1"/>
      <c r="X59" s="1"/>
      <c r="Y59" s="1"/>
    </row>
    <row r="60" spans="1:25">
      <c r="A60" s="14" t="s">
        <v>400</v>
      </c>
      <c r="B60" s="117">
        <v>2025</v>
      </c>
      <c r="C60" s="1"/>
      <c r="D60" s="1"/>
      <c r="E60" s="1"/>
      <c r="F60" s="1"/>
      <c r="G60" s="1"/>
      <c r="H60" s="1"/>
      <c r="I60" s="1"/>
      <c r="J60" s="1"/>
      <c r="K60" s="1"/>
      <c r="L60" s="1"/>
      <c r="M60" s="1"/>
      <c r="N60" s="1"/>
      <c r="O60" s="1"/>
      <c r="P60" s="1"/>
      <c r="Q60" s="1"/>
      <c r="R60" s="1"/>
      <c r="S60" s="1"/>
      <c r="T60" s="1"/>
      <c r="U60" s="1"/>
      <c r="V60" s="1"/>
      <c r="W60" s="1"/>
      <c r="X60" s="1"/>
      <c r="Y60" s="1"/>
    </row>
    <row r="61" spans="1:25">
      <c r="A61" s="14" t="s">
        <v>401</v>
      </c>
      <c r="B61" s="117">
        <v>2025</v>
      </c>
      <c r="C61" s="1"/>
      <c r="D61" s="1"/>
      <c r="E61" s="1"/>
      <c r="F61" s="1"/>
      <c r="G61" s="1"/>
      <c r="H61" s="1"/>
      <c r="I61" s="1"/>
      <c r="J61" s="1"/>
      <c r="K61" s="1"/>
      <c r="L61" s="1"/>
      <c r="M61" s="1"/>
      <c r="N61" s="1"/>
      <c r="O61" s="1"/>
      <c r="P61" s="1"/>
      <c r="Q61" s="1"/>
      <c r="R61" s="1"/>
      <c r="S61" s="1"/>
      <c r="T61" s="1"/>
      <c r="U61" s="1"/>
      <c r="V61" s="1"/>
      <c r="W61" s="1"/>
      <c r="X61" s="1"/>
      <c r="Y61" s="1"/>
    </row>
    <row r="62" spans="1:25">
      <c r="A62" s="14" t="s">
        <v>402</v>
      </c>
      <c r="B62" s="117">
        <v>2025</v>
      </c>
      <c r="C62" s="1"/>
      <c r="D62" s="1"/>
      <c r="E62" s="1"/>
      <c r="F62" s="1"/>
      <c r="G62" s="1"/>
      <c r="H62" s="1"/>
      <c r="I62" s="1"/>
      <c r="J62" s="1"/>
      <c r="K62" s="1"/>
      <c r="L62" s="1"/>
      <c r="M62" s="1"/>
      <c r="N62" s="1"/>
      <c r="O62" s="1"/>
      <c r="P62" s="1"/>
      <c r="Q62" s="1"/>
      <c r="R62" s="1"/>
      <c r="S62" s="1"/>
      <c r="T62" s="1"/>
      <c r="U62" s="1"/>
      <c r="V62" s="1"/>
      <c r="W62" s="1"/>
      <c r="X62" s="1"/>
      <c r="Y62" s="1"/>
    </row>
    <row r="63" spans="1:25">
      <c r="A63" s="14" t="s">
        <v>403</v>
      </c>
      <c r="B63" s="116"/>
      <c r="C63" s="1"/>
      <c r="D63" s="1"/>
      <c r="E63" s="1"/>
      <c r="F63" s="1"/>
      <c r="G63" s="1"/>
      <c r="H63" s="1"/>
      <c r="I63" s="1"/>
      <c r="J63" s="1"/>
      <c r="K63" s="1"/>
      <c r="L63" s="1"/>
      <c r="M63" s="1"/>
      <c r="N63" s="1"/>
      <c r="O63" s="1"/>
      <c r="P63" s="1"/>
      <c r="Q63" s="1"/>
      <c r="R63" s="1"/>
      <c r="S63" s="1"/>
      <c r="T63" s="1"/>
      <c r="U63" s="1"/>
      <c r="V63" s="1"/>
      <c r="W63" s="1"/>
      <c r="X63" s="1"/>
      <c r="Y63" s="1"/>
    </row>
    <row r="64" spans="1:25">
      <c r="A64" s="14" t="s">
        <v>404</v>
      </c>
      <c r="B64" s="115"/>
      <c r="C64" s="1"/>
      <c r="D64" s="1"/>
      <c r="E64" s="1"/>
      <c r="F64" s="1"/>
      <c r="G64" s="1"/>
      <c r="H64" s="1"/>
      <c r="I64" s="1"/>
      <c r="J64" s="1"/>
      <c r="K64" s="1"/>
      <c r="L64" s="1"/>
      <c r="M64" s="1"/>
      <c r="N64" s="1"/>
      <c r="O64" s="1"/>
      <c r="P64" s="1"/>
      <c r="Q64" s="1"/>
      <c r="R64" s="1"/>
      <c r="S64" s="1"/>
      <c r="T64" s="1"/>
      <c r="U64" s="1"/>
      <c r="V64" s="1"/>
      <c r="W64" s="1"/>
      <c r="X64" s="1"/>
      <c r="Y64" s="1"/>
    </row>
    <row r="65" spans="1:25">
      <c r="A65" s="14" t="s">
        <v>405</v>
      </c>
      <c r="B65" s="117">
        <v>2025</v>
      </c>
      <c r="C65" s="1"/>
      <c r="D65" s="1"/>
      <c r="E65" s="1"/>
      <c r="F65" s="1"/>
      <c r="G65" s="1"/>
      <c r="H65" s="1"/>
      <c r="I65" s="1"/>
      <c r="J65" s="1"/>
      <c r="K65" s="1"/>
      <c r="L65" s="1"/>
      <c r="M65" s="1"/>
      <c r="N65" s="1"/>
      <c r="O65" s="1"/>
      <c r="P65" s="1"/>
      <c r="Q65" s="1"/>
      <c r="R65" s="1"/>
      <c r="S65" s="1"/>
      <c r="T65" s="1"/>
      <c r="U65" s="1"/>
      <c r="V65" s="1"/>
      <c r="W65" s="1"/>
      <c r="X65" s="1"/>
      <c r="Y65" s="1"/>
    </row>
    <row r="66" spans="1:25">
      <c r="A66" s="14" t="s">
        <v>406</v>
      </c>
      <c r="B66" s="117">
        <v>2025</v>
      </c>
      <c r="C66" s="1"/>
      <c r="D66" s="1"/>
      <c r="E66" s="1"/>
      <c r="F66" s="1"/>
      <c r="G66" s="1"/>
      <c r="H66" s="1"/>
      <c r="I66" s="1"/>
      <c r="J66" s="1"/>
      <c r="K66" s="1"/>
      <c r="L66" s="1"/>
      <c r="M66" s="1"/>
      <c r="N66" s="1"/>
      <c r="O66" s="1"/>
      <c r="P66" s="1"/>
      <c r="Q66" s="1"/>
      <c r="R66" s="1"/>
      <c r="S66" s="1"/>
      <c r="T66" s="1"/>
      <c r="U66" s="1"/>
      <c r="V66" s="1"/>
      <c r="W66" s="1"/>
      <c r="X66" s="1"/>
      <c r="Y66" s="1"/>
    </row>
    <row r="67" spans="1:25">
      <c r="A67" s="14" t="s">
        <v>407</v>
      </c>
      <c r="B67" s="115"/>
      <c r="C67" s="1"/>
      <c r="D67" s="1"/>
      <c r="E67" s="1"/>
      <c r="F67" s="1"/>
      <c r="G67" s="1"/>
      <c r="H67" s="1"/>
      <c r="I67" s="1"/>
      <c r="J67" s="1"/>
      <c r="K67" s="1"/>
      <c r="L67" s="1"/>
      <c r="M67" s="1"/>
      <c r="N67" s="1"/>
      <c r="O67" s="1"/>
      <c r="P67" s="1"/>
      <c r="Q67" s="1"/>
      <c r="R67" s="1"/>
      <c r="S67" s="1"/>
      <c r="T67" s="1"/>
      <c r="U67" s="1"/>
      <c r="V67" s="1"/>
      <c r="W67" s="1"/>
      <c r="X67" s="1"/>
      <c r="Y67" s="1"/>
    </row>
    <row r="68" spans="1:25">
      <c r="A68" s="14" t="s">
        <v>408</v>
      </c>
      <c r="B68" s="115"/>
      <c r="C68" s="1"/>
      <c r="D68" s="1"/>
      <c r="E68" s="1"/>
      <c r="F68" s="1"/>
      <c r="G68" s="1"/>
      <c r="H68" s="1"/>
      <c r="I68" s="1"/>
      <c r="J68" s="1"/>
      <c r="K68" s="1"/>
      <c r="L68" s="1"/>
      <c r="M68" s="1"/>
      <c r="N68" s="1"/>
      <c r="O68" s="1"/>
      <c r="P68" s="1"/>
      <c r="Q68" s="1"/>
      <c r="R68" s="1"/>
      <c r="S68" s="1"/>
      <c r="T68" s="1"/>
      <c r="U68" s="1"/>
      <c r="V68" s="1"/>
      <c r="W68" s="1"/>
      <c r="X68" s="1"/>
      <c r="Y68" s="1"/>
    </row>
    <row r="69" spans="1:25">
      <c r="A69" s="14" t="s">
        <v>409</v>
      </c>
      <c r="B69" s="117">
        <v>2025</v>
      </c>
      <c r="C69" s="1"/>
      <c r="D69" s="1"/>
      <c r="E69" s="1"/>
      <c r="F69" s="1"/>
      <c r="G69" s="1"/>
      <c r="H69" s="1"/>
      <c r="I69" s="1"/>
      <c r="J69" s="1"/>
      <c r="K69" s="1"/>
      <c r="L69" s="1"/>
      <c r="M69" s="1"/>
      <c r="N69" s="1"/>
      <c r="O69" s="1"/>
      <c r="P69" s="1"/>
      <c r="Q69" s="1"/>
      <c r="R69" s="1"/>
      <c r="S69" s="1"/>
      <c r="T69" s="1"/>
      <c r="U69" s="1"/>
      <c r="V69" s="1"/>
      <c r="W69" s="1"/>
      <c r="X69" s="1"/>
      <c r="Y69" s="1"/>
    </row>
    <row r="70" spans="1:25">
      <c r="A70" s="14" t="s">
        <v>410</v>
      </c>
      <c r="B70" s="115"/>
      <c r="C70" s="1"/>
      <c r="D70" s="1"/>
      <c r="E70" s="1"/>
      <c r="F70" s="1"/>
      <c r="G70" s="1"/>
      <c r="H70" s="1"/>
      <c r="I70" s="1"/>
      <c r="J70" s="1"/>
      <c r="K70" s="1"/>
      <c r="L70" s="1"/>
      <c r="M70" s="1"/>
      <c r="N70" s="1"/>
      <c r="O70" s="1"/>
      <c r="P70" s="1"/>
      <c r="Q70" s="1"/>
      <c r="R70" s="1"/>
      <c r="S70" s="1"/>
      <c r="T70" s="1"/>
      <c r="U70" s="1"/>
      <c r="V70" s="1"/>
      <c r="W70" s="1"/>
      <c r="X70" s="1"/>
      <c r="Y70" s="1"/>
    </row>
    <row r="71" spans="1:25">
      <c r="A71" s="14" t="s">
        <v>411</v>
      </c>
      <c r="B71" s="115"/>
    </row>
    <row r="72" spans="1:25">
      <c r="A72" s="14" t="s">
        <v>412</v>
      </c>
      <c r="B72" s="117">
        <v>2025</v>
      </c>
    </row>
    <row r="73" spans="1:25">
      <c r="A73" s="14" t="s">
        <v>413</v>
      </c>
      <c r="B73" s="115"/>
    </row>
    <row r="74" spans="1:25">
      <c r="A74" s="14" t="s">
        <v>414</v>
      </c>
      <c r="B74" s="115"/>
    </row>
    <row r="75" spans="1:25">
      <c r="A75" s="14" t="s">
        <v>415</v>
      </c>
      <c r="B75" s="117">
        <v>2025</v>
      </c>
    </row>
    <row r="76" spans="1:25">
      <c r="A76" s="14" t="s">
        <v>416</v>
      </c>
      <c r="B76" s="115"/>
    </row>
    <row r="77" spans="1:25">
      <c r="A77" s="14" t="s">
        <v>417</v>
      </c>
      <c r="B77" s="117">
        <v>2025</v>
      </c>
    </row>
    <row r="78" spans="1:25">
      <c r="A78" s="14" t="s">
        <v>418</v>
      </c>
      <c r="B78" s="117">
        <v>2025</v>
      </c>
    </row>
    <row r="79" spans="1:25">
      <c r="A79" s="14" t="s">
        <v>419</v>
      </c>
      <c r="B79" s="115"/>
    </row>
    <row r="80" spans="1:25">
      <c r="A80" s="14" t="s">
        <v>420</v>
      </c>
      <c r="B80" s="115"/>
    </row>
    <row r="81" spans="1:2">
      <c r="A81" s="14" t="s">
        <v>421</v>
      </c>
      <c r="B81" s="117">
        <v>2025</v>
      </c>
    </row>
    <row r="82" spans="1:2">
      <c r="A82" s="14" t="s">
        <v>422</v>
      </c>
      <c r="B82" s="115"/>
    </row>
    <row r="83" spans="1:2">
      <c r="A83" s="14" t="s">
        <v>423</v>
      </c>
      <c r="B83" s="116"/>
    </row>
    <row r="84" spans="1:2">
      <c r="A84" s="14" t="s">
        <v>424</v>
      </c>
      <c r="B84" s="115"/>
    </row>
    <row r="85" spans="1:2">
      <c r="A85" s="14" t="s">
        <v>425</v>
      </c>
      <c r="B85" s="117">
        <v>2025</v>
      </c>
    </row>
    <row r="86" spans="1:2">
      <c r="A86" s="14" t="s">
        <v>426</v>
      </c>
      <c r="B86" s="117">
        <v>2025</v>
      </c>
    </row>
  </sheetData>
  <dataValidations count="2">
    <dataValidation type="list" allowBlank="1" showInputMessage="1" showErrorMessage="1" sqref="D14" xr:uid="{160FCC8A-5361-4001-A7C8-E2CFDDAA4FA4}">
      <formula1>OFFSET($D$14,1,1,E13,1)</formula1>
    </dataValidation>
    <dataValidation type="list" allowBlank="1" showInputMessage="1" showErrorMessage="1" sqref="F23:F27" xr:uid="{7C187C8A-0039-44B9-80A7-B58B6384051D}">
      <formula1 xml:space="preserve"> OFFSET($F$1,1,0,IF(OFFSET($A$1,MATCH($C23,$A:$A,0)-1,1,1,1)&lt;&gt;2025,2,1),1)</formula1>
    </dataValidation>
  </dataValidations>
  <pageMargins left="0.7" right="0.7" top="0.75" bottom="0.75" header="0.3" footer="0.3"/>
  <pageSetup orientation="portrait" r:id="rId1"/>
  <headerFooter>
    <oddFooter>&amp;C_x000D_&amp;1#&amp;"Calibri"&amp;10&amp;K000000 GIE_AXA_Public</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FCBCE"/>
  </sheetPr>
  <dimension ref="B2:AS74"/>
  <sheetViews>
    <sheetView topLeftCell="A11" zoomScale="70" zoomScaleNormal="70" workbookViewId="0">
      <selection activeCell="B22" sqref="B22"/>
    </sheetView>
  </sheetViews>
  <sheetFormatPr defaultColWidth="8.81640625" defaultRowHeight="14.5"/>
  <cols>
    <col min="1" max="1" width="5.81640625" style="8" customWidth="1"/>
    <col min="2" max="2" width="83.26953125" style="6" customWidth="1"/>
    <col min="3" max="3" width="45.26953125" style="9" customWidth="1"/>
    <col min="4" max="4" width="25" style="9" customWidth="1"/>
    <col min="5" max="5" width="9.81640625" style="8" customWidth="1"/>
    <col min="6" max="26" width="8.81640625" style="8"/>
    <col min="27" max="28" width="8.81640625" style="157"/>
    <col min="29" max="44" width="8.81640625" style="8"/>
    <col min="45" max="45" width="8.81640625" style="157"/>
    <col min="46" max="16384" width="8.81640625" style="8"/>
  </cols>
  <sheetData>
    <row r="2" spans="2:45" ht="24" customHeight="1">
      <c r="B2" s="10" t="s">
        <v>65</v>
      </c>
      <c r="C2" s="275" t="s">
        <v>66</v>
      </c>
      <c r="D2" s="276"/>
    </row>
    <row r="3" spans="2:45" ht="21" customHeight="1">
      <c r="B3" s="11" t="s">
        <v>67</v>
      </c>
      <c r="C3" s="288" t="s">
        <v>68</v>
      </c>
      <c r="D3" s="288"/>
      <c r="AA3" s="157" t="str">
        <f>IF(C3="","",C3)</f>
        <v>01.03.2023</v>
      </c>
      <c r="AB3" s="157" t="str">
        <f t="shared" ref="AB3" si="0">IF(D3="","",D3)</f>
        <v/>
      </c>
      <c r="AC3" s="111"/>
    </row>
    <row r="4" spans="2:45" ht="21" customHeight="1">
      <c r="B4" s="11" t="s">
        <v>69</v>
      </c>
      <c r="C4" s="288" t="s">
        <v>70</v>
      </c>
      <c r="D4" s="288"/>
      <c r="AA4" s="157" t="str">
        <f t="shared" ref="AA4:AA56" si="1">IF(C4="","",C4)</f>
        <v>31.05.2023</v>
      </c>
      <c r="AB4" s="157" t="str">
        <f t="shared" ref="AB4:AB56" si="2">IF(D4="","",D4)</f>
        <v/>
      </c>
    </row>
    <row r="5" spans="2:45" ht="21" customHeight="1">
      <c r="B5" s="11" t="s">
        <v>71</v>
      </c>
      <c r="C5" s="289">
        <f ca="1">+NETWORKDAYS(NOW(),DATE(2023,5,31))</f>
        <v>-139</v>
      </c>
      <c r="D5" s="289"/>
      <c r="AA5" s="157">
        <f t="shared" ca="1" si="1"/>
        <v>-139</v>
      </c>
      <c r="AB5" s="157" t="str">
        <f t="shared" si="2"/>
        <v/>
      </c>
    </row>
    <row r="6" spans="2:45" ht="23.25" customHeight="1">
      <c r="AA6" s="157" t="str">
        <f t="shared" si="1"/>
        <v/>
      </c>
      <c r="AB6" s="157" t="str">
        <f t="shared" si="2"/>
        <v/>
      </c>
    </row>
    <row r="7" spans="2:45" s="6" customFormat="1" ht="24" customHeight="1">
      <c r="B7" s="10" t="s">
        <v>72</v>
      </c>
      <c r="C7" s="275" t="s">
        <v>73</v>
      </c>
      <c r="D7" s="276"/>
      <c r="AA7" s="157" t="str">
        <f t="shared" si="1"/>
        <v>Input</v>
      </c>
      <c r="AB7" s="157" t="str">
        <f t="shared" si="2"/>
        <v/>
      </c>
      <c r="AS7" s="80"/>
    </row>
    <row r="8" spans="2:45" s="6" customFormat="1" ht="19" customHeight="1" thickBot="1">
      <c r="B8" s="11" t="s">
        <v>74</v>
      </c>
      <c r="C8" s="291"/>
      <c r="D8" s="291"/>
      <c r="AA8" s="157" t="str">
        <f t="shared" si="1"/>
        <v/>
      </c>
      <c r="AB8" s="157" t="str">
        <f t="shared" si="2"/>
        <v/>
      </c>
      <c r="AS8" s="80"/>
    </row>
    <row r="9" spans="2:45" s="6" customFormat="1" ht="19" customHeight="1">
      <c r="B9" s="11" t="s">
        <v>75</v>
      </c>
      <c r="C9" s="291"/>
      <c r="D9" s="291"/>
      <c r="F9" s="263" t="s">
        <v>76</v>
      </c>
      <c r="G9" s="264"/>
      <c r="H9" s="264"/>
      <c r="I9" s="265"/>
      <c r="AA9" s="157" t="str">
        <f t="shared" si="1"/>
        <v/>
      </c>
      <c r="AB9" s="157" t="str">
        <f t="shared" si="2"/>
        <v/>
      </c>
      <c r="AS9" s="80"/>
    </row>
    <row r="10" spans="2:45" s="6" customFormat="1" ht="19" customHeight="1">
      <c r="B10" s="11" t="s">
        <v>77</v>
      </c>
      <c r="C10" s="291"/>
      <c r="D10" s="291"/>
      <c r="F10" s="266"/>
      <c r="G10" s="267"/>
      <c r="H10" s="267"/>
      <c r="I10" s="268"/>
      <c r="AA10" s="157" t="str">
        <f t="shared" si="1"/>
        <v/>
      </c>
      <c r="AB10" s="157" t="str">
        <f t="shared" si="2"/>
        <v/>
      </c>
      <c r="AS10" s="80"/>
    </row>
    <row r="11" spans="2:45" s="6" customFormat="1" ht="19" customHeight="1">
      <c r="B11" s="11" t="s">
        <v>78</v>
      </c>
      <c r="C11" s="291"/>
      <c r="D11" s="291"/>
      <c r="F11" s="266"/>
      <c r="G11" s="267"/>
      <c r="H11" s="267"/>
      <c r="I11" s="268"/>
      <c r="AA11" s="157" t="str">
        <f t="shared" si="1"/>
        <v/>
      </c>
      <c r="AB11" s="157" t="str">
        <f t="shared" si="2"/>
        <v/>
      </c>
      <c r="AS11" s="80"/>
    </row>
    <row r="12" spans="2:45" s="6" customFormat="1" ht="19" customHeight="1">
      <c r="B12" s="11" t="s">
        <v>79</v>
      </c>
      <c r="C12" s="291"/>
      <c r="D12" s="291"/>
      <c r="F12" s="266"/>
      <c r="G12" s="267"/>
      <c r="H12" s="267"/>
      <c r="I12" s="268"/>
      <c r="AA12" s="157" t="str">
        <f t="shared" si="1"/>
        <v/>
      </c>
      <c r="AB12" s="157" t="str">
        <f t="shared" si="2"/>
        <v/>
      </c>
      <c r="AS12" s="80"/>
    </row>
    <row r="13" spans="2:45" s="6" customFormat="1" ht="19" customHeight="1">
      <c r="B13" s="11" t="s">
        <v>80</v>
      </c>
      <c r="C13" s="290"/>
      <c r="D13" s="290"/>
      <c r="F13" s="266"/>
      <c r="G13" s="267"/>
      <c r="H13" s="267"/>
      <c r="I13" s="268"/>
      <c r="AA13" s="157" t="str">
        <f t="shared" si="1"/>
        <v/>
      </c>
      <c r="AB13" s="157" t="str">
        <f t="shared" si="2"/>
        <v/>
      </c>
      <c r="AS13" s="80"/>
    </row>
    <row r="14" spans="2:45" s="6" customFormat="1" ht="19" customHeight="1">
      <c r="B14" s="11" t="s">
        <v>81</v>
      </c>
      <c r="C14" s="291"/>
      <c r="D14" s="291"/>
      <c r="F14" s="266"/>
      <c r="G14" s="267"/>
      <c r="H14" s="267"/>
      <c r="I14" s="268"/>
      <c r="AA14" s="157" t="str">
        <f t="shared" si="1"/>
        <v/>
      </c>
      <c r="AB14" s="157" t="str">
        <f t="shared" si="2"/>
        <v/>
      </c>
      <c r="AS14" s="80">
        <f>+C23</f>
        <v>0</v>
      </c>
    </row>
    <row r="15" spans="2:45" s="6" customFormat="1" ht="19" customHeight="1">
      <c r="B15" s="11" t="s">
        <v>82</v>
      </c>
      <c r="C15" s="273"/>
      <c r="D15" s="273"/>
      <c r="F15" s="266"/>
      <c r="G15" s="267"/>
      <c r="H15" s="267"/>
      <c r="I15" s="268"/>
      <c r="AA15" s="157" t="str">
        <f t="shared" si="1"/>
        <v/>
      </c>
      <c r="AB15" s="157" t="str">
        <f t="shared" si="2"/>
        <v/>
      </c>
      <c r="AS15" s="80">
        <f>+C20</f>
        <v>0</v>
      </c>
    </row>
    <row r="16" spans="2:45" s="6" customFormat="1" ht="19" customHeight="1" thickBot="1">
      <c r="B16" s="78" t="s">
        <v>83</v>
      </c>
      <c r="C16" s="272"/>
      <c r="D16" s="272"/>
      <c r="F16" s="269"/>
      <c r="G16" s="270"/>
      <c r="H16" s="270"/>
      <c r="I16" s="271"/>
      <c r="AA16" s="157" t="str">
        <f t="shared" si="1"/>
        <v/>
      </c>
      <c r="AB16" s="157" t="str">
        <f t="shared" si="2"/>
        <v/>
      </c>
      <c r="AS16" s="80" t="str">
        <f>+C22</f>
        <v>Yes</v>
      </c>
    </row>
    <row r="17" spans="2:45" s="6" customFormat="1" ht="19" customHeight="1">
      <c r="B17" s="6" t="str">
        <f>+IF(C16="Yes", "What was the reason of modification? (e.g. Data Coverage, Methodology change, and etc.)", "")</f>
        <v/>
      </c>
      <c r="C17" s="274"/>
      <c r="D17" s="274"/>
      <c r="AA17" s="157" t="str">
        <f t="shared" si="1"/>
        <v/>
      </c>
      <c r="AB17" s="157" t="str">
        <f t="shared" si="2"/>
        <v/>
      </c>
      <c r="AS17" s="80">
        <f>+C11</f>
        <v>0</v>
      </c>
    </row>
    <row r="18" spans="2:45" s="6" customFormat="1" ht="24" customHeight="1" thickBot="1">
      <c r="B18" s="5" t="s">
        <v>84</v>
      </c>
      <c r="C18" s="275" t="s">
        <v>73</v>
      </c>
      <c r="D18" s="276"/>
      <c r="AA18" s="157" t="str">
        <f t="shared" si="1"/>
        <v>Input</v>
      </c>
      <c r="AB18" s="157" t="str">
        <f t="shared" si="2"/>
        <v/>
      </c>
      <c r="AS18" s="80"/>
    </row>
    <row r="19" spans="2:45" s="6" customFormat="1" ht="19" customHeight="1">
      <c r="B19" s="79" t="s">
        <v>85</v>
      </c>
      <c r="C19" s="277" t="s">
        <v>86</v>
      </c>
      <c r="D19" s="277"/>
      <c r="F19" s="278" t="s">
        <v>87</v>
      </c>
      <c r="G19" s="279"/>
      <c r="H19" s="279"/>
      <c r="I19" s="280"/>
      <c r="AA19" s="157" t="str">
        <f t="shared" si="1"/>
        <v>Yes</v>
      </c>
      <c r="AB19" s="157" t="str">
        <f t="shared" si="2"/>
        <v/>
      </c>
      <c r="AS19" s="80"/>
    </row>
    <row r="20" spans="2:45" s="6" customFormat="1" ht="19" customHeight="1">
      <c r="B20" s="79" t="s">
        <v>88</v>
      </c>
      <c r="C20" s="272"/>
      <c r="D20" s="272"/>
      <c r="F20" s="281"/>
      <c r="G20" s="282"/>
      <c r="H20" s="282"/>
      <c r="I20" s="283"/>
      <c r="AA20" s="157" t="str">
        <f>IF(C20="","",C20)</f>
        <v/>
      </c>
      <c r="AB20" s="157" t="str">
        <f>IF(D20="","",D20)</f>
        <v/>
      </c>
      <c r="AS20" s="80"/>
    </row>
    <row r="21" spans="2:45" s="6" customFormat="1" ht="19" customHeight="1">
      <c r="B21" s="79" t="s">
        <v>433</v>
      </c>
      <c r="C21" s="272" t="s">
        <v>86</v>
      </c>
      <c r="D21" s="272"/>
      <c r="F21" s="281"/>
      <c r="G21" s="282"/>
      <c r="H21" s="282"/>
      <c r="I21" s="283"/>
      <c r="AA21" s="157" t="str">
        <f>IF(C21="","",C21)</f>
        <v>Yes</v>
      </c>
      <c r="AB21" s="157" t="str">
        <f>IF(D21="","",D21)</f>
        <v/>
      </c>
      <c r="AS21" s="80"/>
    </row>
    <row r="22" spans="2:45" s="6" customFormat="1" ht="19" customHeight="1" thickBot="1">
      <c r="B22" s="79" t="s">
        <v>89</v>
      </c>
      <c r="C22" s="272" t="s">
        <v>86</v>
      </c>
      <c r="D22" s="272"/>
      <c r="F22" s="284"/>
      <c r="G22" s="285"/>
      <c r="H22" s="285"/>
      <c r="I22" s="286"/>
      <c r="AA22" s="157" t="str">
        <f t="shared" si="1"/>
        <v>Yes</v>
      </c>
      <c r="AB22" s="157" t="str">
        <f t="shared" si="2"/>
        <v/>
      </c>
      <c r="AS22" s="80"/>
    </row>
    <row r="23" spans="2:45" s="6" customFormat="1" ht="19" customHeight="1" thickBot="1">
      <c r="B23" s="81"/>
      <c r="C23" s="287"/>
      <c r="D23" s="287"/>
      <c r="F23" s="40"/>
      <c r="G23" s="40"/>
      <c r="H23" s="40"/>
      <c r="I23" s="40"/>
      <c r="AA23" s="157" t="str">
        <f t="shared" si="1"/>
        <v/>
      </c>
      <c r="AB23" s="157" t="str">
        <f t="shared" si="2"/>
        <v/>
      </c>
      <c r="AS23" s="80"/>
    </row>
    <row r="24" spans="2:45" s="6" customFormat="1" ht="24" customHeight="1">
      <c r="B24" s="10" t="s">
        <v>90</v>
      </c>
      <c r="C24" s="275" t="s">
        <v>73</v>
      </c>
      <c r="D24" s="276"/>
      <c r="F24" s="278" t="s">
        <v>91</v>
      </c>
      <c r="G24" s="279"/>
      <c r="H24" s="279"/>
      <c r="I24" s="280"/>
      <c r="AA24" s="157" t="str">
        <f t="shared" si="1"/>
        <v>Input</v>
      </c>
      <c r="AB24" s="157" t="str">
        <f t="shared" si="2"/>
        <v/>
      </c>
      <c r="AS24" s="80"/>
    </row>
    <row r="25" spans="2:45" s="6" customFormat="1" ht="19" customHeight="1">
      <c r="B25" s="75" t="s">
        <v>92</v>
      </c>
      <c r="C25" s="273"/>
      <c r="D25" s="273"/>
      <c r="F25" s="281"/>
      <c r="G25" s="282"/>
      <c r="H25" s="282"/>
      <c r="I25" s="283"/>
      <c r="AA25" s="157" t="str">
        <f t="shared" si="1"/>
        <v/>
      </c>
      <c r="AB25" s="157" t="str">
        <f t="shared" si="2"/>
        <v/>
      </c>
      <c r="AS25" s="80"/>
    </row>
    <row r="26" spans="2:45" s="6" customFormat="1" ht="19" customHeight="1">
      <c r="B26" s="11" t="str">
        <f>+IF(C25="Yes", "Please provide the public link to the position or policy:", "Plese explain")</f>
        <v>Plese explain</v>
      </c>
      <c r="C26" s="292"/>
      <c r="D26" s="292"/>
      <c r="F26" s="281"/>
      <c r="G26" s="282"/>
      <c r="H26" s="282"/>
      <c r="I26" s="283"/>
      <c r="AA26" s="157" t="str">
        <f t="shared" si="1"/>
        <v/>
      </c>
      <c r="AB26" s="157" t="str">
        <f t="shared" si="2"/>
        <v/>
      </c>
      <c r="AS26" s="80"/>
    </row>
    <row r="27" spans="2:45" s="6" customFormat="1" ht="19" customHeight="1">
      <c r="B27" s="293" t="s">
        <v>93</v>
      </c>
      <c r="C27" s="294"/>
      <c r="D27" s="185" t="s">
        <v>94</v>
      </c>
      <c r="F27" s="281"/>
      <c r="G27" s="282"/>
      <c r="H27" s="282"/>
      <c r="I27" s="283"/>
      <c r="AA27" s="157" t="str">
        <f t="shared" si="1"/>
        <v/>
      </c>
      <c r="AB27" s="157" t="str">
        <f t="shared" si="2"/>
        <v>Explanation</v>
      </c>
      <c r="AS27" s="80"/>
    </row>
    <row r="28" spans="2:45" s="6" customFormat="1" ht="38.25" customHeight="1">
      <c r="B28" s="165" t="s">
        <v>95</v>
      </c>
      <c r="C28" s="22"/>
      <c r="F28" s="281"/>
      <c r="G28" s="282"/>
      <c r="H28" s="282"/>
      <c r="I28" s="283"/>
      <c r="AA28" s="157" t="str">
        <f t="shared" si="1"/>
        <v/>
      </c>
      <c r="AB28" s="157" t="str">
        <f t="shared" si="2"/>
        <v/>
      </c>
      <c r="AS28" s="80"/>
    </row>
    <row r="29" spans="2:45" s="6" customFormat="1" ht="38.25" customHeight="1">
      <c r="B29" s="165" t="s">
        <v>96</v>
      </c>
      <c r="C29" s="22"/>
      <c r="F29" s="281"/>
      <c r="G29" s="282"/>
      <c r="H29" s="282"/>
      <c r="I29" s="283"/>
      <c r="AA29" s="157" t="str">
        <f t="shared" si="1"/>
        <v/>
      </c>
      <c r="AB29" s="157" t="str">
        <f t="shared" si="2"/>
        <v/>
      </c>
      <c r="AS29" s="80"/>
    </row>
    <row r="30" spans="2:45" s="6" customFormat="1" ht="48.75" customHeight="1" thickBot="1">
      <c r="B30" s="165" t="s">
        <v>97</v>
      </c>
      <c r="C30" s="22"/>
      <c r="F30" s="281"/>
      <c r="G30" s="282"/>
      <c r="H30" s="282"/>
      <c r="I30" s="283"/>
      <c r="AA30" s="157" t="str">
        <f t="shared" si="1"/>
        <v/>
      </c>
      <c r="AB30" s="157" t="str">
        <f t="shared" si="2"/>
        <v/>
      </c>
      <c r="AS30" s="80"/>
    </row>
    <row r="31" spans="2:45" s="6" customFormat="1" ht="19" customHeight="1" thickBot="1">
      <c r="B31" s="186" t="s">
        <v>98</v>
      </c>
      <c r="C31" s="295" t="str">
        <f>+IF(AND(C25="Yes",COUNTIF(C28:C30,"Yes, fully")&gt;=2),"Aligned","Not Aligned")</f>
        <v>Not Aligned</v>
      </c>
      <c r="D31" s="295"/>
      <c r="F31" s="296" t="s">
        <v>99</v>
      </c>
      <c r="G31" s="297"/>
      <c r="H31" s="297"/>
      <c r="I31" s="298"/>
      <c r="AA31" s="157" t="str">
        <f t="shared" si="1"/>
        <v>Not Aligned</v>
      </c>
      <c r="AB31" s="157" t="str">
        <f t="shared" si="2"/>
        <v/>
      </c>
      <c r="AS31" s="80"/>
    </row>
    <row r="32" spans="2:45" s="6" customFormat="1" ht="19" customHeight="1" thickBot="1">
      <c r="C32" s="8"/>
      <c r="D32" s="8"/>
      <c r="AA32" s="157" t="str">
        <f t="shared" si="1"/>
        <v/>
      </c>
      <c r="AB32" s="157" t="str">
        <f t="shared" si="2"/>
        <v/>
      </c>
      <c r="AS32" s="80"/>
    </row>
    <row r="33" spans="2:45" s="6" customFormat="1" ht="24" customHeight="1">
      <c r="B33" s="5" t="s">
        <v>100</v>
      </c>
      <c r="C33" s="275" t="s">
        <v>73</v>
      </c>
      <c r="D33" s="276"/>
      <c r="F33" s="278" t="s">
        <v>101</v>
      </c>
      <c r="G33" s="279"/>
      <c r="H33" s="279"/>
      <c r="I33" s="280"/>
      <c r="AA33" s="157" t="str">
        <f t="shared" si="1"/>
        <v>Input</v>
      </c>
      <c r="AB33" s="157" t="str">
        <f t="shared" si="2"/>
        <v/>
      </c>
      <c r="AS33" s="80"/>
    </row>
    <row r="34" spans="2:45" s="6" customFormat="1" ht="19" customHeight="1">
      <c r="B34" s="11" t="s">
        <v>102</v>
      </c>
      <c r="C34" s="290"/>
      <c r="D34" s="290"/>
      <c r="F34" s="281"/>
      <c r="G34" s="282"/>
      <c r="H34" s="282"/>
      <c r="I34" s="283"/>
      <c r="AA34" s="157" t="str">
        <f t="shared" si="1"/>
        <v/>
      </c>
      <c r="AB34" s="157" t="str">
        <f t="shared" si="2"/>
        <v/>
      </c>
      <c r="AS34" s="80"/>
    </row>
    <row r="35" spans="2:45" s="6" customFormat="1" ht="19" customHeight="1">
      <c r="B35" s="11" t="str">
        <f>+IF(C34="Yes", "Please provide the public link to the position or policy:", "Please explain")</f>
        <v>Please explain</v>
      </c>
      <c r="C35" s="290"/>
      <c r="D35" s="290"/>
      <c r="F35" s="281"/>
      <c r="G35" s="282"/>
      <c r="H35" s="282"/>
      <c r="I35" s="283"/>
      <c r="AA35" s="157" t="str">
        <f t="shared" si="1"/>
        <v/>
      </c>
      <c r="AB35" s="157" t="str">
        <f t="shared" si="2"/>
        <v/>
      </c>
      <c r="AS35" s="80"/>
    </row>
    <row r="36" spans="2:45" s="6" customFormat="1" ht="19" customHeight="1">
      <c r="B36" s="300" t="s">
        <v>103</v>
      </c>
      <c r="C36" s="301"/>
      <c r="D36" s="187" t="s">
        <v>94</v>
      </c>
      <c r="F36" s="281"/>
      <c r="G36" s="282"/>
      <c r="H36" s="282"/>
      <c r="I36" s="283"/>
      <c r="AA36" s="157" t="str">
        <f t="shared" si="1"/>
        <v/>
      </c>
      <c r="AB36" s="157" t="str">
        <f t="shared" si="2"/>
        <v>Explanation</v>
      </c>
      <c r="AS36" s="80"/>
    </row>
    <row r="37" spans="2:45" s="6" customFormat="1" ht="50.25" customHeight="1">
      <c r="B37" s="206" t="s">
        <v>104</v>
      </c>
      <c r="C37" s="67"/>
      <c r="F37" s="281"/>
      <c r="G37" s="282"/>
      <c r="H37" s="282"/>
      <c r="I37" s="283"/>
      <c r="AA37" s="157" t="str">
        <f t="shared" si="1"/>
        <v/>
      </c>
      <c r="AB37" s="157" t="str">
        <f t="shared" si="2"/>
        <v/>
      </c>
      <c r="AS37" s="80"/>
    </row>
    <row r="38" spans="2:45" s="6" customFormat="1" ht="49.5" customHeight="1">
      <c r="B38" s="206" t="s">
        <v>105</v>
      </c>
      <c r="C38" s="67"/>
      <c r="F38" s="281"/>
      <c r="G38" s="282"/>
      <c r="H38" s="282"/>
      <c r="I38" s="283"/>
      <c r="AA38" s="157" t="str">
        <f t="shared" si="1"/>
        <v/>
      </c>
      <c r="AB38" s="157" t="str">
        <f t="shared" si="2"/>
        <v/>
      </c>
      <c r="AS38" s="80"/>
    </row>
    <row r="39" spans="2:45" s="6" customFormat="1" ht="48" customHeight="1">
      <c r="B39" s="206" t="s">
        <v>106</v>
      </c>
      <c r="C39" s="67"/>
      <c r="F39" s="281"/>
      <c r="G39" s="282"/>
      <c r="H39" s="282"/>
      <c r="I39" s="283"/>
      <c r="AA39" s="157" t="str">
        <f t="shared" si="1"/>
        <v/>
      </c>
      <c r="AB39" s="157" t="str">
        <f t="shared" si="2"/>
        <v/>
      </c>
      <c r="AS39" s="80"/>
    </row>
    <row r="40" spans="2:45" s="6" customFormat="1" ht="19" customHeight="1">
      <c r="B40" s="188" t="s">
        <v>107</v>
      </c>
      <c r="C40" s="299" t="str">
        <f>+IF(AND(C34="Yes",COUNTIF(C37:C39,"Yes, fully")&gt;=2),"Aligned","Not Aligned")</f>
        <v>Not Aligned</v>
      </c>
      <c r="D40" s="299"/>
      <c r="F40" s="281"/>
      <c r="G40" s="282"/>
      <c r="H40" s="282"/>
      <c r="I40" s="283"/>
      <c r="AA40" s="157" t="str">
        <f t="shared" si="1"/>
        <v>Not Aligned</v>
      </c>
      <c r="AB40" s="157" t="str">
        <f t="shared" si="2"/>
        <v/>
      </c>
      <c r="AS40" s="80"/>
    </row>
    <row r="41" spans="2:45" s="6" customFormat="1" ht="19" customHeight="1">
      <c r="B41" s="11" t="s">
        <v>108</v>
      </c>
      <c r="C41" s="304"/>
      <c r="D41" s="304"/>
      <c r="F41" s="281"/>
      <c r="G41" s="282"/>
      <c r="H41" s="282"/>
      <c r="I41" s="283"/>
      <c r="AA41" s="157" t="str">
        <f t="shared" si="1"/>
        <v/>
      </c>
      <c r="AB41" s="157" t="str">
        <f t="shared" si="2"/>
        <v/>
      </c>
      <c r="AS41" s="80"/>
    </row>
    <row r="42" spans="2:45" s="6" customFormat="1" ht="19" customHeight="1">
      <c r="B42" s="11" t="str">
        <f>+IF(C41="Yes", "Please provide the public link to the position or policy:", "Please explain")</f>
        <v>Please explain</v>
      </c>
      <c r="C42" s="304"/>
      <c r="D42" s="304"/>
      <c r="F42" s="281"/>
      <c r="G42" s="282"/>
      <c r="H42" s="282"/>
      <c r="I42" s="283"/>
      <c r="AA42" s="157" t="str">
        <f t="shared" si="1"/>
        <v/>
      </c>
      <c r="AB42" s="157" t="str">
        <f t="shared" si="2"/>
        <v/>
      </c>
      <c r="AS42" s="80"/>
    </row>
    <row r="43" spans="2:45" s="6" customFormat="1" ht="19" customHeight="1">
      <c r="B43" s="302" t="s">
        <v>109</v>
      </c>
      <c r="C43" s="303"/>
      <c r="D43" s="187" t="s">
        <v>94</v>
      </c>
      <c r="F43" s="281"/>
      <c r="G43" s="282"/>
      <c r="H43" s="282"/>
      <c r="I43" s="283"/>
      <c r="AA43" s="157" t="str">
        <f t="shared" si="1"/>
        <v/>
      </c>
      <c r="AB43" s="157" t="str">
        <f t="shared" si="2"/>
        <v>Explanation</v>
      </c>
      <c r="AS43" s="80"/>
    </row>
    <row r="44" spans="2:45" s="6" customFormat="1" ht="47.25" customHeight="1">
      <c r="B44" s="207" t="s">
        <v>110</v>
      </c>
      <c r="C44" s="221"/>
      <c r="D44" s="222"/>
      <c r="F44" s="281"/>
      <c r="G44" s="282"/>
      <c r="H44" s="282"/>
      <c r="I44" s="283"/>
      <c r="AA44" s="157" t="str">
        <f t="shared" si="1"/>
        <v/>
      </c>
      <c r="AB44" s="157" t="str">
        <f t="shared" si="2"/>
        <v/>
      </c>
      <c r="AS44" s="80"/>
    </row>
    <row r="45" spans="2:45" s="6" customFormat="1" ht="69" customHeight="1">
      <c r="B45" s="206" t="s">
        <v>111</v>
      </c>
      <c r="C45" s="220"/>
      <c r="D45" s="222"/>
      <c r="F45" s="281"/>
      <c r="G45" s="282"/>
      <c r="H45" s="282"/>
      <c r="I45" s="283"/>
      <c r="AA45" s="157" t="str">
        <f t="shared" si="1"/>
        <v/>
      </c>
      <c r="AB45" s="157" t="str">
        <f t="shared" si="2"/>
        <v/>
      </c>
      <c r="AS45" s="80"/>
    </row>
    <row r="46" spans="2:45" s="6" customFormat="1" ht="74.25" customHeight="1">
      <c r="B46" s="206" t="s">
        <v>112</v>
      </c>
      <c r="C46" s="220"/>
      <c r="D46" s="222"/>
      <c r="F46" s="281"/>
      <c r="G46" s="282"/>
      <c r="H46" s="282"/>
      <c r="I46" s="283"/>
      <c r="AA46" s="157" t="str">
        <f t="shared" si="1"/>
        <v/>
      </c>
      <c r="AB46" s="157" t="str">
        <f t="shared" si="2"/>
        <v/>
      </c>
      <c r="AS46" s="80"/>
    </row>
    <row r="47" spans="2:45" s="6" customFormat="1" ht="19" customHeight="1" thickBot="1">
      <c r="B47" s="189" t="s">
        <v>113</v>
      </c>
      <c r="C47" s="295" t="str">
        <f>+IF(AND(C34="Yes",COUNTIF(C44:C46,"Yes, fully")&gt;=2),"Aligned","Not Aligned")</f>
        <v>Not Aligned</v>
      </c>
      <c r="D47" s="295"/>
      <c r="F47" s="284"/>
      <c r="G47" s="285"/>
      <c r="H47" s="285"/>
      <c r="I47" s="286"/>
      <c r="AA47" s="157" t="str">
        <f t="shared" si="1"/>
        <v>Not Aligned</v>
      </c>
      <c r="AB47" s="157" t="str">
        <f t="shared" si="2"/>
        <v/>
      </c>
      <c r="AS47" s="80"/>
    </row>
    <row r="48" spans="2:45" ht="19" customHeight="1">
      <c r="B48" s="6" t="str">
        <f>+IF(OR(C36="No, it differs ",C36="majorly"),"Please explain how the position differs from the Alliance position and why?","")</f>
        <v/>
      </c>
      <c r="C48" s="8"/>
      <c r="D48" s="8"/>
      <c r="AA48" s="157" t="str">
        <f t="shared" si="1"/>
        <v/>
      </c>
      <c r="AB48" s="157" t="str">
        <f t="shared" si="2"/>
        <v/>
      </c>
    </row>
    <row r="49" spans="2:45" ht="24" customHeight="1">
      <c r="B49" s="5" t="s">
        <v>114</v>
      </c>
      <c r="C49" s="275" t="s">
        <v>73</v>
      </c>
      <c r="D49" s="276"/>
      <c r="AA49" s="157" t="str">
        <f t="shared" si="1"/>
        <v>Input</v>
      </c>
      <c r="AB49" s="157" t="str">
        <f t="shared" si="2"/>
        <v/>
      </c>
    </row>
    <row r="50" spans="2:45" ht="19" customHeight="1">
      <c r="B50" s="11" t="s">
        <v>115</v>
      </c>
      <c r="C50" s="291"/>
      <c r="D50" s="291"/>
      <c r="AA50" s="157" t="str">
        <f t="shared" si="1"/>
        <v/>
      </c>
      <c r="AB50" s="157" t="str">
        <f t="shared" si="2"/>
        <v/>
      </c>
    </row>
    <row r="51" spans="2:45" ht="19" customHeight="1">
      <c r="B51" s="11" t="s">
        <v>116</v>
      </c>
      <c r="C51" s="291"/>
      <c r="D51" s="291"/>
      <c r="AA51" s="157" t="str">
        <f t="shared" si="1"/>
        <v/>
      </c>
      <c r="AB51" s="157" t="str">
        <f t="shared" si="2"/>
        <v/>
      </c>
    </row>
    <row r="52" spans="2:45" ht="38.25" customHeight="1">
      <c r="B52" s="74" t="s">
        <v>117</v>
      </c>
      <c r="C52" s="305"/>
      <c r="D52" s="305"/>
      <c r="AA52" s="157" t="str">
        <f t="shared" si="1"/>
        <v/>
      </c>
      <c r="AB52" s="157" t="str">
        <f t="shared" si="2"/>
        <v/>
      </c>
    </row>
    <row r="53" spans="2:45" ht="19" customHeight="1">
      <c r="B53" s="78" t="s">
        <v>118</v>
      </c>
      <c r="C53" s="290"/>
      <c r="D53" s="290"/>
      <c r="AA53" s="157" t="str">
        <f t="shared" si="1"/>
        <v/>
      </c>
      <c r="AB53" s="157" t="str">
        <f t="shared" si="2"/>
        <v/>
      </c>
    </row>
    <row r="54" spans="2:45" ht="19" customHeight="1">
      <c r="B54" s="78" t="s">
        <v>119</v>
      </c>
      <c r="C54" s="290"/>
      <c r="D54" s="290"/>
      <c r="AA54" s="157" t="str">
        <f t="shared" si="1"/>
        <v/>
      </c>
      <c r="AB54" s="157" t="str">
        <f t="shared" si="2"/>
        <v/>
      </c>
    </row>
    <row r="55" spans="2:45" ht="19" customHeight="1">
      <c r="B55" s="78" t="s">
        <v>120</v>
      </c>
      <c r="C55" s="290"/>
      <c r="D55" s="290"/>
      <c r="AA55" s="157" t="str">
        <f t="shared" si="1"/>
        <v/>
      </c>
      <c r="AB55" s="157" t="str">
        <f t="shared" si="2"/>
        <v/>
      </c>
    </row>
    <row r="56" spans="2:45" ht="19" customHeight="1">
      <c r="B56" s="11" t="s">
        <v>121</v>
      </c>
      <c r="C56" s="290"/>
      <c r="D56" s="290"/>
      <c r="AA56" s="157" t="str">
        <f t="shared" si="1"/>
        <v/>
      </c>
      <c r="AB56" s="157" t="str">
        <f t="shared" si="2"/>
        <v/>
      </c>
    </row>
    <row r="57" spans="2:45">
      <c r="B57" s="70"/>
      <c r="C57" s="7"/>
      <c r="D57" s="7"/>
    </row>
    <row r="58" spans="2:45">
      <c r="C58" s="7"/>
      <c r="D58" s="7"/>
    </row>
    <row r="59" spans="2:45">
      <c r="C59" s="7"/>
      <c r="D59" s="7"/>
    </row>
    <row r="61" spans="2:45" s="9" customFormat="1">
      <c r="B61" s="70"/>
      <c r="E61" s="8"/>
      <c r="F61" s="8"/>
      <c r="G61" s="8"/>
      <c r="H61" s="8"/>
      <c r="I61" s="8"/>
      <c r="J61" s="8"/>
      <c r="AA61" s="160"/>
      <c r="AB61" s="160"/>
      <c r="AS61" s="160"/>
    </row>
    <row r="62" spans="2:45" s="9" customFormat="1">
      <c r="B62" s="70"/>
      <c r="E62" s="8"/>
      <c r="F62" s="8"/>
      <c r="G62" s="8"/>
      <c r="H62" s="8"/>
      <c r="I62" s="8"/>
      <c r="J62" s="8"/>
      <c r="AA62" s="160"/>
      <c r="AB62" s="160"/>
      <c r="AS62" s="160"/>
    </row>
    <row r="63" spans="2:45" s="9" customFormat="1">
      <c r="B63" s="70"/>
      <c r="E63" s="8"/>
      <c r="F63" s="8"/>
      <c r="G63" s="8"/>
      <c r="H63" s="8"/>
      <c r="I63" s="8"/>
      <c r="J63" s="8"/>
      <c r="AA63" s="160"/>
      <c r="AB63" s="160"/>
      <c r="AS63" s="160"/>
    </row>
    <row r="64" spans="2:45" s="9" customFormat="1">
      <c r="B64" s="70"/>
      <c r="E64" s="8"/>
      <c r="F64" s="8"/>
      <c r="G64" s="8"/>
      <c r="H64" s="8"/>
      <c r="I64" s="8"/>
      <c r="J64" s="8"/>
      <c r="AA64" s="160"/>
      <c r="AB64" s="160"/>
      <c r="AS64" s="160"/>
    </row>
    <row r="65" spans="2:45" s="9" customFormat="1">
      <c r="B65" s="70"/>
      <c r="E65" s="8"/>
      <c r="F65" s="8"/>
      <c r="G65" s="8"/>
      <c r="H65" s="8"/>
      <c r="I65" s="8"/>
      <c r="J65" s="8"/>
      <c r="AA65" s="160"/>
      <c r="AB65" s="160"/>
      <c r="AS65" s="160"/>
    </row>
    <row r="66" spans="2:45" s="9" customFormat="1">
      <c r="B66" s="70"/>
      <c r="E66" s="8"/>
      <c r="F66" s="8"/>
      <c r="G66" s="8"/>
      <c r="H66" s="8"/>
      <c r="I66" s="8"/>
      <c r="J66" s="8"/>
      <c r="AA66" s="160"/>
      <c r="AB66" s="160"/>
      <c r="AS66" s="160"/>
    </row>
    <row r="67" spans="2:45" s="9" customFormat="1">
      <c r="B67" s="70"/>
      <c r="E67" s="8"/>
      <c r="F67" s="8"/>
      <c r="G67" s="8"/>
      <c r="H67" s="8"/>
      <c r="I67" s="8"/>
      <c r="J67" s="8"/>
      <c r="AA67" s="160"/>
      <c r="AB67" s="160"/>
      <c r="AS67" s="160"/>
    </row>
    <row r="68" spans="2:45" s="9" customFormat="1">
      <c r="B68" s="70"/>
      <c r="E68" s="8"/>
      <c r="F68" s="8"/>
      <c r="G68" s="8"/>
      <c r="H68" s="8"/>
      <c r="I68" s="8"/>
      <c r="J68" s="8"/>
      <c r="AA68" s="160"/>
      <c r="AB68" s="160"/>
      <c r="AS68" s="160"/>
    </row>
    <row r="69" spans="2:45" s="9" customFormat="1">
      <c r="B69" s="70"/>
      <c r="E69" s="8"/>
      <c r="F69" s="8"/>
      <c r="G69" s="8"/>
      <c r="H69" s="8"/>
      <c r="I69" s="8"/>
      <c r="J69" s="8"/>
      <c r="AA69" s="160"/>
      <c r="AB69" s="160"/>
      <c r="AS69" s="160"/>
    </row>
    <row r="70" spans="2:45" s="9" customFormat="1">
      <c r="B70" s="70"/>
      <c r="E70" s="8"/>
      <c r="F70" s="8"/>
      <c r="G70" s="8"/>
      <c r="H70" s="8"/>
      <c r="I70" s="8"/>
      <c r="J70" s="8"/>
      <c r="AA70" s="160"/>
      <c r="AB70" s="160"/>
      <c r="AS70" s="160"/>
    </row>
    <row r="71" spans="2:45" s="9" customFormat="1">
      <c r="B71" s="70"/>
      <c r="E71" s="8"/>
      <c r="F71" s="8"/>
      <c r="G71" s="8"/>
      <c r="H71" s="8"/>
      <c r="I71" s="8"/>
      <c r="J71" s="8"/>
      <c r="AA71" s="160"/>
      <c r="AB71" s="160"/>
      <c r="AS71" s="160"/>
    </row>
    <row r="72" spans="2:45" s="9" customFormat="1">
      <c r="B72" s="70"/>
      <c r="E72" s="8"/>
      <c r="F72" s="8"/>
      <c r="G72" s="8"/>
      <c r="H72" s="8"/>
      <c r="I72" s="8"/>
      <c r="J72" s="8"/>
      <c r="AA72" s="160"/>
      <c r="AB72" s="160"/>
      <c r="AS72" s="160"/>
    </row>
    <row r="74" spans="2:45" s="9" customFormat="1">
      <c r="B74" s="70"/>
      <c r="E74" s="8"/>
      <c r="F74" s="8"/>
      <c r="G74" s="8"/>
      <c r="H74" s="8"/>
      <c r="I74" s="8"/>
      <c r="J74" s="8"/>
      <c r="AA74" s="160"/>
      <c r="AB74" s="160"/>
      <c r="AS74" s="160"/>
    </row>
  </sheetData>
  <protectedRanges>
    <protectedRange sqref="C8:D17 C20:D22 C25:D26 C50:D56 C34:D39 C44:D46 C28:D30" name="Member pledge Details_1"/>
  </protectedRanges>
  <mergeCells count="48">
    <mergeCell ref="C54:D54"/>
    <mergeCell ref="C55:D55"/>
    <mergeCell ref="C56:D56"/>
    <mergeCell ref="C49:D49"/>
    <mergeCell ref="C50:D50"/>
    <mergeCell ref="C51:D51"/>
    <mergeCell ref="C52:D52"/>
    <mergeCell ref="C53:D53"/>
    <mergeCell ref="F33:I47"/>
    <mergeCell ref="C34:D34"/>
    <mergeCell ref="C35:D35"/>
    <mergeCell ref="C40:D40"/>
    <mergeCell ref="C47:D47"/>
    <mergeCell ref="B36:C36"/>
    <mergeCell ref="B43:C43"/>
    <mergeCell ref="C33:D33"/>
    <mergeCell ref="C41:D41"/>
    <mergeCell ref="C42:D42"/>
    <mergeCell ref="F24:I30"/>
    <mergeCell ref="C25:D25"/>
    <mergeCell ref="C26:D26"/>
    <mergeCell ref="B27:C27"/>
    <mergeCell ref="C31:D31"/>
    <mergeCell ref="F31:I31"/>
    <mergeCell ref="C24:D24"/>
    <mergeCell ref="C23:D23"/>
    <mergeCell ref="C2:D2"/>
    <mergeCell ref="C3:D3"/>
    <mergeCell ref="C4:D4"/>
    <mergeCell ref="C5:D5"/>
    <mergeCell ref="C7:D7"/>
    <mergeCell ref="C13:D13"/>
    <mergeCell ref="C14:D14"/>
    <mergeCell ref="C8:D8"/>
    <mergeCell ref="C9:D9"/>
    <mergeCell ref="C10:D10"/>
    <mergeCell ref="C11:D11"/>
    <mergeCell ref="C12:D12"/>
    <mergeCell ref="F9:I16"/>
    <mergeCell ref="C20:D20"/>
    <mergeCell ref="C15:D15"/>
    <mergeCell ref="C16:D16"/>
    <mergeCell ref="C17:D17"/>
    <mergeCell ref="C18:D18"/>
    <mergeCell ref="C19:D19"/>
    <mergeCell ref="F19:I22"/>
    <mergeCell ref="C21:D21"/>
    <mergeCell ref="C22:D22"/>
  </mergeCells>
  <conditionalFormatting sqref="B17">
    <cfRule type="expression" dxfId="146" priority="49">
      <formula>$B$17&lt;&gt;""</formula>
    </cfRule>
  </conditionalFormatting>
  <conditionalFormatting sqref="B36 D36">
    <cfRule type="expression" dxfId="145" priority="38">
      <formula>OR($C$34="No",$C$34="")</formula>
    </cfRule>
  </conditionalFormatting>
  <conditionalFormatting sqref="B40">
    <cfRule type="expression" dxfId="144" priority="3">
      <formula>$C$34&lt;&gt;"Yes"</formula>
    </cfRule>
  </conditionalFormatting>
  <conditionalFormatting sqref="B47">
    <cfRule type="expression" dxfId="143" priority="1">
      <formula>$C$41&lt;&gt;"Yes"</formula>
    </cfRule>
  </conditionalFormatting>
  <conditionalFormatting sqref="B37:C39">
    <cfRule type="expression" dxfId="142" priority="37">
      <formula>$C$34&lt;&gt;"Yes"</formula>
    </cfRule>
  </conditionalFormatting>
  <conditionalFormatting sqref="B43:C43">
    <cfRule type="expression" dxfId="141" priority="2">
      <formula>$C$41&lt;&gt;"Yes"</formula>
    </cfRule>
  </conditionalFormatting>
  <conditionalFormatting sqref="B27:D27">
    <cfRule type="expression" dxfId="140" priority="43">
      <formula>OR($C$25="No",$C$25="")</formula>
    </cfRule>
  </conditionalFormatting>
  <conditionalFormatting sqref="B28:D31">
    <cfRule type="expression" dxfId="139" priority="28">
      <formula>OR($C$25="No",$C$25="")</formula>
    </cfRule>
  </conditionalFormatting>
  <conditionalFormatting sqref="B44:D46">
    <cfRule type="expression" dxfId="138" priority="10">
      <formula xml:space="preserve"> OR($C$41="No", $C$41= "")</formula>
    </cfRule>
  </conditionalFormatting>
  <conditionalFormatting sqref="B48:D48">
    <cfRule type="expression" dxfId="137" priority="48">
      <formula>$B$48&lt;&gt;""</formula>
    </cfRule>
  </conditionalFormatting>
  <conditionalFormatting sqref="C13">
    <cfRule type="expression" dxfId="136" priority="47">
      <formula>$C13 &lt;&gt; ""</formula>
    </cfRule>
  </conditionalFormatting>
  <conditionalFormatting sqref="C16">
    <cfRule type="expression" dxfId="135" priority="55">
      <formula>$C16 &lt;&gt; ""</formula>
    </cfRule>
    <cfRule type="expression" dxfId="134" priority="56">
      <formula>$C16 = ""</formula>
    </cfRule>
  </conditionalFormatting>
  <conditionalFormatting sqref="C19:C22 C14:C15 C37:C39 C28:C30 C44:C46 C8:C12 C50:C52">
    <cfRule type="expression" dxfId="133" priority="58">
      <formula>$C8 &lt;&gt; ""</formula>
    </cfRule>
  </conditionalFormatting>
  <conditionalFormatting sqref="C19:C22">
    <cfRule type="expression" dxfId="132" priority="57">
      <formula>$C19 = ""</formula>
    </cfRule>
  </conditionalFormatting>
  <conditionalFormatting sqref="C25:C26">
    <cfRule type="expression" dxfId="131" priority="53">
      <formula>$C25 &lt;&gt; ""</formula>
    </cfRule>
    <cfRule type="expression" dxfId="130" priority="54">
      <formula>$C25 = ""</formula>
    </cfRule>
  </conditionalFormatting>
  <conditionalFormatting sqref="C28:C30">
    <cfRule type="expression" dxfId="129" priority="22">
      <formula>AND($C$25="Yes",$C28="")</formula>
    </cfRule>
  </conditionalFormatting>
  <conditionalFormatting sqref="C34:C35">
    <cfRule type="expression" dxfId="128" priority="51">
      <formula>$C34 &lt;&gt; ""</formula>
    </cfRule>
  </conditionalFormatting>
  <conditionalFormatting sqref="C41:C42">
    <cfRule type="expression" dxfId="127" priority="4">
      <formula>$C41 &lt;&gt; ""</formula>
    </cfRule>
  </conditionalFormatting>
  <conditionalFormatting sqref="C15:D15">
    <cfRule type="expression" dxfId="126" priority="40">
      <formula>$B$15&lt;&gt;""</formula>
    </cfRule>
  </conditionalFormatting>
  <conditionalFormatting sqref="C17:D17">
    <cfRule type="expression" dxfId="125" priority="41">
      <formula>$B$17&lt;&gt;""</formula>
    </cfRule>
  </conditionalFormatting>
  <conditionalFormatting sqref="C20:D20">
    <cfRule type="expression" dxfId="124" priority="9">
      <formula xml:space="preserve"> AND($AA$20 = "", COUNTIF($AA$21:$AA$22,"Yes") = 2)</formula>
    </cfRule>
  </conditionalFormatting>
  <conditionalFormatting sqref="C21:D21">
    <cfRule type="expression" dxfId="123" priority="7">
      <formula>AND($AA$21 = "", COUNTIF($AA$20,"Yes") + COUNTIF($AA$22,"Yes") = 2)</formula>
    </cfRule>
  </conditionalFormatting>
  <conditionalFormatting sqref="C22:D22">
    <cfRule type="expression" dxfId="122" priority="6">
      <formula>AND($AA$22 = "",  COUNTIF($AA$20:$AA$21,"Yes") = 2)</formula>
    </cfRule>
  </conditionalFormatting>
  <conditionalFormatting sqref="C31:D31">
    <cfRule type="expression" dxfId="121" priority="44">
      <formula>$C$31 = "Not Aligned"</formula>
    </cfRule>
    <cfRule type="expression" dxfId="120" priority="45">
      <formula>$C$31 = "Aligned"</formula>
    </cfRule>
  </conditionalFormatting>
  <conditionalFormatting sqref="C40:D40">
    <cfRule type="expression" dxfId="119" priority="34">
      <formula>OR($C$34="No",$C$34="")</formula>
    </cfRule>
    <cfRule type="expression" dxfId="118" priority="35">
      <formula>$C$40 = "Not Aligned"</formula>
    </cfRule>
    <cfRule type="expression" dxfId="117" priority="36">
      <formula>$C$40 = "Aligned"</formula>
    </cfRule>
  </conditionalFormatting>
  <conditionalFormatting sqref="C47:D47">
    <cfRule type="expression" dxfId="116" priority="31">
      <formula>OR($C$41="No",$C$41="")</formula>
    </cfRule>
    <cfRule type="expression" dxfId="115" priority="32">
      <formula>$C$47 = "Not Aligned"</formula>
    </cfRule>
    <cfRule type="expression" dxfId="114" priority="33">
      <formula>$C$47 = "Aligned"</formula>
    </cfRule>
  </conditionalFormatting>
  <conditionalFormatting sqref="C53:D56">
    <cfRule type="expression" dxfId="113" priority="27">
      <formula>$C53&lt;&gt;""</formula>
    </cfRule>
  </conditionalFormatting>
  <conditionalFormatting sqref="D28:D30">
    <cfRule type="expression" dxfId="112" priority="42">
      <formula>$D28&lt;&gt;""</formula>
    </cfRule>
    <cfRule type="expression" dxfId="111" priority="46">
      <formula>AND($C$25="Yes",$C28="No, it differs ")</formula>
    </cfRule>
  </conditionalFormatting>
  <conditionalFormatting sqref="D37:D39">
    <cfRule type="expression" dxfId="110" priority="13">
      <formula xml:space="preserve"> OR($C$34="No", $C$34= "")</formula>
    </cfRule>
    <cfRule type="expression" dxfId="109" priority="17">
      <formula>$D37 &lt;&gt;""</formula>
    </cfRule>
    <cfRule type="expression" dxfId="108" priority="19">
      <formula>$C37 = "No, it differs "</formula>
    </cfRule>
  </conditionalFormatting>
  <conditionalFormatting sqref="D43">
    <cfRule type="expression" dxfId="107" priority="20">
      <formula>OR($C$41="No",$C$41="")</formula>
    </cfRule>
  </conditionalFormatting>
  <conditionalFormatting sqref="D44:D46">
    <cfRule type="expression" dxfId="106" priority="11">
      <formula>$D44 &lt;&gt;""</formula>
    </cfRule>
    <cfRule type="expression" dxfId="105" priority="12">
      <formula>$C44 = "No, it differs "</formula>
    </cfRule>
  </conditionalFormatting>
  <conditionalFormatting sqref="F19:I22">
    <cfRule type="expression" dxfId="104" priority="369">
      <formula>COUNTIF($AA$19:$AA$22,"Yes")&gt;=3</formula>
    </cfRule>
  </conditionalFormatting>
  <dataValidations count="4">
    <dataValidation allowBlank="1" showInputMessage="1" showErrorMessage="1" prompt="Your position is aligned when you comply with at least two out of three aspects of Alliance position on gas" sqref="B47" xr:uid="{4713C387-E963-4639-9F62-A19AEE6C5B91}"/>
    <dataValidation allowBlank="1" showInputMessage="1" showErrorMessage="1" prompt="Your position is aligned when you comply with at least two out of three aspects of Alliance position on oil" sqref="B40:B43" xr:uid="{F199170A-F681-4052-B3AB-01A3F98F2A09}"/>
    <dataValidation allowBlank="1" showInputMessage="1" showErrorMessage="1" prompt="Your position is aligned when you comply with at least two out of three aspects of Alliance position on coal" sqref="B31" xr:uid="{E4E1EC87-00D7-4D99-8D7F-D894A23CDDEB}"/>
    <dataValidation allowBlank="1" showInputMessage="1" showErrorMessage="1" sqref="D44:D46" xr:uid="{4DE9DDE3-4253-4852-8EDE-CE7CD4316A0A}"/>
  </dataValidations>
  <hyperlinks>
    <hyperlink ref="F31:I31" r:id="rId1" display="Alliance Thermal Coal Position" xr:uid="{290A7C58-CDBE-4F5A-BA45-087C17DFF4B2}"/>
  </hyperlinks>
  <pageMargins left="0.7" right="0.7" top="0.75" bottom="0.75" header="0.3" footer="0.3"/>
  <pageSetup paperSize="9" orientation="portrait" r:id="rId2"/>
  <headerFooter>
    <oddFooter>&amp;C_x000D_&amp;1#&amp;"Calibri"&amp;10&amp;K000000 GIE_AXA_Public</oddFooter>
  </headerFooter>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r:uid="{E3BB751D-04E6-4392-9AC8-F81CFD72F8EF}">
          <x14:formula1>
            <xm:f>Dropdowns!$G$2:$G$3</xm:f>
          </x14:formula1>
          <xm:sqref>C25 C56:D56 C20:C22 C52 C16 C34 C41:D41</xm:sqref>
        </x14:dataValidation>
        <x14:dataValidation type="list" allowBlank="1" showInputMessage="1" showErrorMessage="1" xr:uid="{70D54B6C-C9AF-4DCB-8AB4-0E2655D47EF4}">
          <x14:formula1>
            <xm:f>Dropdowns!$E$5:$E$8</xm:f>
          </x14:formula1>
          <xm:sqref>C50 C53</xm:sqref>
        </x14:dataValidation>
        <x14:dataValidation type="list" allowBlank="1" showInputMessage="1" showErrorMessage="1" xr:uid="{2C95D10D-E6F6-4E0F-B8EC-CF0422459620}">
          <x14:formula1>
            <xm:f>Dropdowns!$K$2:$K$3</xm:f>
          </x14:formula1>
          <xm:sqref>C14</xm:sqref>
        </x14:dataValidation>
        <x14:dataValidation type="list" allowBlank="1" showInputMessage="1" showErrorMessage="1" xr:uid="{69DBE197-7776-4166-A41C-727367056449}">
          <x14:formula1>
            <xm:f>Dropdowns!$J$2:$J$3</xm:f>
          </x14:formula1>
          <xm:sqref>C15</xm:sqref>
        </x14:dataValidation>
        <x14:dataValidation type="list" allowBlank="1" showInputMessage="1" showErrorMessage="1" xr:uid="{6D707C2A-79BC-4B80-8DE9-5A4F88570656}">
          <x14:formula1>
            <xm:f>Dropdowns!$E$3:$E$7</xm:f>
          </x14:formula1>
          <xm:sqref>C11</xm:sqref>
        </x14:dataValidation>
        <x14:dataValidation type="list" allowBlank="1" showInputMessage="1" showErrorMessage="1" xr:uid="{A0AE6C7D-530E-4FE7-A69E-B171EC5AB03C}">
          <x14:formula1>
            <xm:f>Dropdowns!$H$2:$H$3</xm:f>
          </x14:formula1>
          <xm:sqref>C44:C46 C37:C39 C28:C30</xm:sqref>
        </x14:dataValidation>
        <x14:dataValidation type="list" allowBlank="1" showInputMessage="1" showErrorMessage="1" xr:uid="{A35E0802-4C15-47AD-86BD-6CAF5D3FAAFD}">
          <x14:formula1>
            <xm:f>Dropdowns!C2:C7</xm:f>
          </x14:formula1>
          <xm:sqref>C9</xm:sqref>
        </x14:dataValidation>
        <x14:dataValidation type="list" allowBlank="1" showInputMessage="1" showErrorMessage="1" xr:uid="{A03A3CFA-804A-4DD6-8450-ADDD1B191950}">
          <x14:formula1>
            <xm:f>Dropdowns!A2:A86</xm:f>
          </x14:formula1>
          <xm:sqref>C8</xm:sqref>
        </x14:dataValidation>
        <x14:dataValidation type="list" allowBlank="1" showInputMessage="1" showErrorMessage="1" xr:uid="{A591B6C3-6F80-4214-A73E-7CFF793CAD17}">
          <x14:formula1>
            <xm:f xml:space="preserve"> OFFSET(Dropdowns!F1,1,0,IF(OFFSET(Dropdowns!A1,MATCH($AA$8,Dropdowns!A:A,0)-1,1,1,1)&lt;&gt;2025,2,1),1)</xm:f>
          </x14:formula1>
          <xm:sqref>C12:D12</xm:sqref>
        </x14:dataValidation>
        <x14:dataValidation type="list" allowBlank="1" showInputMessage="1" showErrorMessage="1" xr:uid="{1C11085A-8C0F-44B1-8666-8143080DB308}">
          <x14:formula1>
            <xm:f>Dropdowns!D2:D6</xm:f>
          </x14:formula1>
          <xm:sqref>C10:D10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B3790-DF63-44A9-B389-A1611A5BF362}">
  <sheetPr codeName="Sheet2"/>
  <dimension ref="B1:AY29"/>
  <sheetViews>
    <sheetView zoomScale="70" zoomScaleNormal="70" workbookViewId="0">
      <pane xSplit="3" ySplit="5" topLeftCell="D6" activePane="bottomRight" state="frozen"/>
      <selection activeCell="G7" sqref="G7"/>
      <selection pane="topRight" activeCell="G7" sqref="G7"/>
      <selection pane="bottomLeft" activeCell="G7" sqref="G7"/>
      <selection pane="bottomRight" activeCell="G7" sqref="G7"/>
    </sheetView>
  </sheetViews>
  <sheetFormatPr defaultColWidth="9.1796875" defaultRowHeight="14.5"/>
  <cols>
    <col min="1" max="1" width="1.6328125" style="8" customWidth="1"/>
    <col min="2" max="2" width="22.453125" style="8" customWidth="1"/>
    <col min="3" max="3" width="49" style="8" customWidth="1"/>
    <col min="4" max="4" width="29" style="8" customWidth="1"/>
    <col min="5" max="5" width="17.26953125" style="8" customWidth="1"/>
    <col min="6" max="8" width="19.453125" style="8" customWidth="1"/>
    <col min="9" max="9" width="22.453125" style="7" customWidth="1"/>
    <col min="10" max="11" width="10.1796875" style="8" bestFit="1" customWidth="1"/>
    <col min="12" max="12" width="11" style="8" bestFit="1" customWidth="1"/>
    <col min="13" max="14" width="10.1796875" style="8" bestFit="1" customWidth="1"/>
    <col min="15" max="19" width="10.81640625" style="8" customWidth="1"/>
    <col min="20" max="20" width="20" style="8" customWidth="1"/>
    <col min="21" max="25" width="10.1796875" style="8" bestFit="1" customWidth="1"/>
    <col min="26" max="31" width="10.81640625" style="8" customWidth="1"/>
    <col min="32" max="36" width="10.1796875" style="8" bestFit="1" customWidth="1"/>
    <col min="37" max="41" width="10.81640625" style="8" customWidth="1"/>
    <col min="42" max="46" width="10.1796875" style="8" bestFit="1" customWidth="1"/>
    <col min="47" max="51" width="10.81640625" style="8" customWidth="1"/>
    <col min="52" max="16384" width="9.1796875" style="8"/>
  </cols>
  <sheetData>
    <row r="1" spans="2:51" ht="9.75" customHeight="1" thickBot="1"/>
    <row r="2" spans="2:51" ht="81" customHeight="1" thickBot="1">
      <c r="B2" s="69" t="str">
        <f ca="1">"Working days to submission "&amp;'Member Pledge Details'!C5</f>
        <v>Working days to submission -139</v>
      </c>
      <c r="J2" s="323" t="s">
        <v>122</v>
      </c>
      <c r="K2" s="324"/>
      <c r="L2" s="324"/>
      <c r="M2" s="324"/>
      <c r="N2" s="324"/>
      <c r="O2" s="324"/>
      <c r="P2" s="324"/>
      <c r="Q2" s="324"/>
      <c r="R2" s="324"/>
      <c r="S2" s="324"/>
      <c r="T2" s="325"/>
      <c r="U2" s="323" t="s">
        <v>123</v>
      </c>
      <c r="V2" s="324"/>
      <c r="W2" s="324"/>
      <c r="X2" s="324"/>
      <c r="Y2" s="324"/>
      <c r="Z2" s="324"/>
      <c r="AA2" s="324"/>
      <c r="AB2" s="324"/>
      <c r="AC2" s="324"/>
      <c r="AD2" s="324"/>
      <c r="AE2" s="325"/>
      <c r="AF2" s="323" t="s">
        <v>124</v>
      </c>
      <c r="AG2" s="324"/>
      <c r="AH2" s="324"/>
      <c r="AI2" s="324"/>
      <c r="AJ2" s="324"/>
      <c r="AK2" s="324"/>
      <c r="AL2" s="324"/>
      <c r="AM2" s="324"/>
      <c r="AN2" s="324"/>
      <c r="AO2" s="325"/>
      <c r="AP2" s="323" t="s">
        <v>125</v>
      </c>
      <c r="AQ2" s="324"/>
      <c r="AR2" s="324"/>
      <c r="AS2" s="324"/>
      <c r="AT2" s="324"/>
      <c r="AU2" s="324"/>
      <c r="AV2" s="324"/>
      <c r="AW2" s="324"/>
      <c r="AX2" s="324"/>
      <c r="AY2" s="325"/>
    </row>
    <row r="3" spans="2:51" ht="24" customHeight="1">
      <c r="J3" s="307" t="s">
        <v>126</v>
      </c>
      <c r="K3" s="307"/>
      <c r="L3" s="307"/>
      <c r="M3" s="307"/>
      <c r="N3" s="307"/>
      <c r="O3" s="307"/>
      <c r="P3" s="307"/>
      <c r="Q3" s="307"/>
      <c r="R3" s="307"/>
      <c r="S3" s="307"/>
      <c r="T3" s="307"/>
      <c r="U3" s="326" t="s">
        <v>127</v>
      </c>
      <c r="V3" s="327"/>
      <c r="W3" s="327"/>
      <c r="X3" s="327"/>
      <c r="Y3" s="327"/>
      <c r="Z3" s="327"/>
      <c r="AA3" s="327"/>
      <c r="AB3" s="327"/>
      <c r="AC3" s="327"/>
      <c r="AD3" s="327"/>
      <c r="AE3" s="328"/>
      <c r="AF3" s="326" t="s">
        <v>128</v>
      </c>
      <c r="AG3" s="327"/>
      <c r="AH3" s="327"/>
      <c r="AI3" s="327"/>
      <c r="AJ3" s="327"/>
      <c r="AK3" s="327"/>
      <c r="AL3" s="327"/>
      <c r="AM3" s="327"/>
      <c r="AN3" s="327"/>
      <c r="AO3" s="328"/>
      <c r="AP3" s="326" t="s">
        <v>128</v>
      </c>
      <c r="AQ3" s="327"/>
      <c r="AR3" s="327"/>
      <c r="AS3" s="327"/>
      <c r="AT3" s="327"/>
      <c r="AU3" s="327"/>
      <c r="AV3" s="327"/>
      <c r="AW3" s="327"/>
      <c r="AX3" s="327"/>
      <c r="AY3" s="328"/>
    </row>
    <row r="4" spans="2:51" ht="66" customHeight="1" thickBot="1">
      <c r="C4" s="195" t="str">
        <f>+IF(AND(E6&lt;&gt;SUM(E7:E25), COUNTBLANK(E7:E25)&lt;19),"Sum of all asset classes should be equal to Total AUM", "")</f>
        <v/>
      </c>
      <c r="E4" s="42" t="s">
        <v>129</v>
      </c>
      <c r="F4" s="42" t="s">
        <v>130</v>
      </c>
      <c r="G4" s="53" t="s">
        <v>131</v>
      </c>
      <c r="J4" s="308" t="str">
        <f>+"Financed GHG Emissions ("&amp; 'Member Pledge Details'!C14&amp;")"</f>
        <v>Financed GHG Emissions ()</v>
      </c>
      <c r="K4" s="309"/>
      <c r="L4" s="309"/>
      <c r="M4" s="309"/>
      <c r="N4" s="310"/>
      <c r="O4" s="314" t="s">
        <v>132</v>
      </c>
      <c r="P4" s="315"/>
      <c r="Q4" s="315"/>
      <c r="R4" s="315"/>
      <c r="S4" s="315"/>
      <c r="T4" s="316"/>
      <c r="U4" s="314" t="str">
        <f>+"Carbon Intensity"</f>
        <v>Carbon Intensity</v>
      </c>
      <c r="V4" s="315"/>
      <c r="W4" s="315"/>
      <c r="X4" s="315"/>
      <c r="Y4" s="316"/>
      <c r="Z4" s="314" t="s">
        <v>133</v>
      </c>
      <c r="AA4" s="315"/>
      <c r="AB4" s="315"/>
      <c r="AC4" s="315"/>
      <c r="AD4" s="315"/>
      <c r="AE4" s="316"/>
      <c r="AF4" s="329" t="str">
        <f>+"Financed GHG Emissions ("&amp; 'Member Pledge Details'!C14&amp;")"</f>
        <v>Financed GHG Emissions ()</v>
      </c>
      <c r="AG4" s="330"/>
      <c r="AH4" s="330"/>
      <c r="AI4" s="330"/>
      <c r="AJ4" s="331"/>
      <c r="AK4" s="320" t="s">
        <v>132</v>
      </c>
      <c r="AL4" s="321"/>
      <c r="AM4" s="321"/>
      <c r="AN4" s="321"/>
      <c r="AO4" s="322"/>
      <c r="AP4" s="320" t="str">
        <f>+"Carbon Intensity"</f>
        <v>Carbon Intensity</v>
      </c>
      <c r="AQ4" s="321"/>
      <c r="AR4" s="321"/>
      <c r="AS4" s="321"/>
      <c r="AT4" s="322"/>
      <c r="AU4" s="320" t="s">
        <v>133</v>
      </c>
      <c r="AV4" s="321"/>
      <c r="AW4" s="321"/>
      <c r="AX4" s="321"/>
      <c r="AY4" s="322"/>
    </row>
    <row r="5" spans="2:51" ht="38.25" customHeight="1">
      <c r="C5" s="49" t="s">
        <v>134</v>
      </c>
      <c r="D5" s="161" t="s">
        <v>135</v>
      </c>
      <c r="E5" s="13" t="s">
        <v>136</v>
      </c>
      <c r="F5" s="29" t="s">
        <v>136</v>
      </c>
      <c r="G5" s="29" t="s">
        <v>137</v>
      </c>
      <c r="H5" s="13" t="s">
        <v>94</v>
      </c>
      <c r="I5" s="90" t="s">
        <v>138</v>
      </c>
      <c r="J5" s="30" t="s">
        <v>139</v>
      </c>
      <c r="K5" s="31" t="s">
        <v>140</v>
      </c>
      <c r="L5" s="31" t="s">
        <v>141</v>
      </c>
      <c r="M5" s="31" t="s">
        <v>142</v>
      </c>
      <c r="N5" s="32" t="s">
        <v>136</v>
      </c>
      <c r="O5" s="30" t="s">
        <v>139</v>
      </c>
      <c r="P5" s="31" t="s">
        <v>140</v>
      </c>
      <c r="Q5" s="31" t="s">
        <v>141</v>
      </c>
      <c r="R5" s="31" t="s">
        <v>142</v>
      </c>
      <c r="S5" s="31" t="s">
        <v>136</v>
      </c>
      <c r="T5" s="32" t="s">
        <v>143</v>
      </c>
      <c r="U5" s="44" t="s">
        <v>139</v>
      </c>
      <c r="V5" s="31" t="s">
        <v>140</v>
      </c>
      <c r="W5" s="31" t="s">
        <v>141</v>
      </c>
      <c r="X5" s="31" t="s">
        <v>142</v>
      </c>
      <c r="Y5" s="32" t="s">
        <v>136</v>
      </c>
      <c r="Z5" s="30" t="s">
        <v>139</v>
      </c>
      <c r="AA5" s="31" t="s">
        <v>140</v>
      </c>
      <c r="AB5" s="31" t="s">
        <v>141</v>
      </c>
      <c r="AC5" s="31" t="s">
        <v>142</v>
      </c>
      <c r="AD5" s="31" t="s">
        <v>136</v>
      </c>
      <c r="AE5" s="32" t="s">
        <v>143</v>
      </c>
      <c r="AF5" s="44" t="s">
        <v>139</v>
      </c>
      <c r="AG5" s="31" t="s">
        <v>140</v>
      </c>
      <c r="AH5" s="31" t="s">
        <v>141</v>
      </c>
      <c r="AI5" s="31" t="s">
        <v>142</v>
      </c>
      <c r="AJ5" s="32" t="s">
        <v>136</v>
      </c>
      <c r="AK5" s="44" t="s">
        <v>139</v>
      </c>
      <c r="AL5" s="31" t="s">
        <v>140</v>
      </c>
      <c r="AM5" s="31" t="s">
        <v>141</v>
      </c>
      <c r="AN5" s="31" t="s">
        <v>142</v>
      </c>
      <c r="AO5" s="32" t="s">
        <v>136</v>
      </c>
      <c r="AP5" s="30" t="s">
        <v>139</v>
      </c>
      <c r="AQ5" s="31" t="s">
        <v>140</v>
      </c>
      <c r="AR5" s="31" t="s">
        <v>141</v>
      </c>
      <c r="AS5" s="31" t="s">
        <v>142</v>
      </c>
      <c r="AT5" s="32" t="s">
        <v>136</v>
      </c>
      <c r="AU5" s="44" t="s">
        <v>139</v>
      </c>
      <c r="AV5" s="31" t="s">
        <v>140</v>
      </c>
      <c r="AW5" s="31" t="s">
        <v>141</v>
      </c>
      <c r="AX5" s="31" t="s">
        <v>142</v>
      </c>
      <c r="AY5" s="32" t="s">
        <v>136</v>
      </c>
    </row>
    <row r="6" spans="2:51" s="6" customFormat="1" ht="18" customHeight="1">
      <c r="C6" s="87" t="s">
        <v>144</v>
      </c>
      <c r="D6" s="208"/>
      <c r="E6" s="193"/>
      <c r="F6" s="122"/>
      <c r="G6" s="172" t="str">
        <f>IFERROR(F6/E6, "")</f>
        <v/>
      </c>
      <c r="H6" s="83"/>
      <c r="I6" s="209"/>
      <c r="J6" s="196"/>
      <c r="K6" s="197"/>
      <c r="L6" s="197"/>
      <c r="M6" s="197"/>
      <c r="N6" s="198"/>
      <c r="O6" s="35"/>
      <c r="P6" s="23"/>
      <c r="Q6" s="23"/>
      <c r="R6" s="23"/>
      <c r="S6" s="23"/>
      <c r="T6" s="88"/>
      <c r="U6" s="202"/>
      <c r="V6" s="197"/>
      <c r="W6" s="197"/>
      <c r="X6" s="197"/>
      <c r="Y6" s="198"/>
      <c r="Z6" s="35"/>
      <c r="AA6" s="23"/>
      <c r="AB6" s="23"/>
      <c r="AC6" s="23"/>
      <c r="AD6" s="23"/>
      <c r="AE6" s="88"/>
      <c r="AF6" s="202"/>
      <c r="AG6" s="197"/>
      <c r="AH6" s="197"/>
      <c r="AI6" s="197"/>
      <c r="AJ6" s="198"/>
      <c r="AK6" s="45"/>
      <c r="AL6" s="23"/>
      <c r="AM6" s="23"/>
      <c r="AN6" s="23"/>
      <c r="AO6" s="36"/>
      <c r="AP6" s="196"/>
      <c r="AQ6" s="197"/>
      <c r="AR6" s="197"/>
      <c r="AS6" s="197"/>
      <c r="AT6" s="198"/>
      <c r="AU6" s="45"/>
      <c r="AV6" s="23"/>
      <c r="AW6" s="23"/>
      <c r="AX6" s="23"/>
      <c r="AY6" s="36"/>
    </row>
    <row r="7" spans="2:51" s="6" customFormat="1" ht="18" customHeight="1">
      <c r="B7" s="311" t="s">
        <v>145</v>
      </c>
      <c r="C7" s="86" t="s">
        <v>43</v>
      </c>
      <c r="D7" s="192"/>
      <c r="E7" s="194"/>
      <c r="F7" s="52"/>
      <c r="G7" s="172" t="str">
        <f>IFERROR(F7/E7, "")</f>
        <v/>
      </c>
      <c r="H7" s="83"/>
      <c r="I7" s="85"/>
      <c r="J7" s="196"/>
      <c r="K7" s="197"/>
      <c r="L7" s="197"/>
      <c r="M7" s="197"/>
      <c r="N7" s="198"/>
      <c r="O7" s="35"/>
      <c r="P7" s="23"/>
      <c r="Q7" s="23"/>
      <c r="R7" s="23"/>
      <c r="S7" s="23"/>
      <c r="T7" s="88"/>
      <c r="U7" s="202"/>
      <c r="V7" s="197"/>
      <c r="W7" s="197"/>
      <c r="X7" s="197"/>
      <c r="Y7" s="198"/>
      <c r="Z7" s="35"/>
      <c r="AA7" s="23"/>
      <c r="AB7" s="23"/>
      <c r="AC7" s="23"/>
      <c r="AD7" s="23"/>
      <c r="AE7" s="88"/>
      <c r="AF7" s="202"/>
      <c r="AG7" s="197"/>
      <c r="AH7" s="197"/>
      <c r="AI7" s="197"/>
      <c r="AJ7" s="198"/>
      <c r="AK7" s="45"/>
      <c r="AL7" s="23"/>
      <c r="AM7" s="23"/>
      <c r="AN7" s="23"/>
      <c r="AO7" s="36"/>
      <c r="AP7" s="196"/>
      <c r="AQ7" s="197"/>
      <c r="AR7" s="197"/>
      <c r="AS7" s="197"/>
      <c r="AT7" s="198"/>
      <c r="AU7" s="45"/>
      <c r="AV7" s="23"/>
      <c r="AW7" s="23"/>
      <c r="AX7" s="23"/>
      <c r="AY7" s="36"/>
    </row>
    <row r="8" spans="2:51" s="6" customFormat="1" ht="18" customHeight="1">
      <c r="B8" s="312"/>
      <c r="C8" s="86" t="s">
        <v>146</v>
      </c>
      <c r="D8" s="190"/>
      <c r="E8" s="194"/>
      <c r="F8" s="52"/>
      <c r="G8" s="172" t="str">
        <f t="shared" ref="G8:G25" si="0">IFERROR(F8/E8, "")</f>
        <v/>
      </c>
      <c r="H8" s="83"/>
      <c r="I8" s="85"/>
      <c r="J8" s="196"/>
      <c r="K8" s="197"/>
      <c r="L8" s="197"/>
      <c r="M8" s="197"/>
      <c r="N8" s="198"/>
      <c r="O8" s="35"/>
      <c r="P8" s="23"/>
      <c r="Q8" s="23"/>
      <c r="R8" s="23"/>
      <c r="S8" s="23"/>
      <c r="T8" s="88"/>
      <c r="U8" s="202"/>
      <c r="V8" s="197"/>
      <c r="W8" s="197"/>
      <c r="X8" s="197"/>
      <c r="Y8" s="198"/>
      <c r="Z8" s="35"/>
      <c r="AA8" s="23"/>
      <c r="AB8" s="23"/>
      <c r="AC8" s="23"/>
      <c r="AD8" s="23"/>
      <c r="AE8" s="88"/>
      <c r="AF8" s="202"/>
      <c r="AG8" s="197"/>
      <c r="AH8" s="197"/>
      <c r="AI8" s="197"/>
      <c r="AJ8" s="198"/>
      <c r="AK8" s="45"/>
      <c r="AL8" s="23"/>
      <c r="AM8" s="23"/>
      <c r="AN8" s="23"/>
      <c r="AO8" s="36"/>
      <c r="AP8" s="196"/>
      <c r="AQ8" s="197"/>
      <c r="AR8" s="197"/>
      <c r="AS8" s="197"/>
      <c r="AT8" s="198"/>
      <c r="AU8" s="45"/>
      <c r="AV8" s="23"/>
      <c r="AW8" s="23"/>
      <c r="AX8" s="23"/>
      <c r="AY8" s="36"/>
    </row>
    <row r="9" spans="2:51" s="6" customFormat="1" ht="18" customHeight="1">
      <c r="B9" s="312"/>
      <c r="C9" s="82" t="s">
        <v>147</v>
      </c>
      <c r="D9" s="155"/>
      <c r="E9" s="194"/>
      <c r="F9" s="52"/>
      <c r="G9" s="172" t="str">
        <f t="shared" si="0"/>
        <v/>
      </c>
      <c r="H9" s="83"/>
      <c r="I9" s="91"/>
      <c r="J9" s="196"/>
      <c r="K9" s="197"/>
      <c r="L9" s="197"/>
      <c r="M9" s="197"/>
      <c r="N9" s="198"/>
      <c r="O9" s="35"/>
      <c r="P9" s="23"/>
      <c r="Q9" s="23"/>
      <c r="R9" s="23"/>
      <c r="S9" s="23"/>
      <c r="T9" s="88"/>
      <c r="U9" s="202"/>
      <c r="V9" s="197"/>
      <c r="W9" s="197"/>
      <c r="X9" s="197"/>
      <c r="Y9" s="198"/>
      <c r="Z9" s="35"/>
      <c r="AA9" s="23"/>
      <c r="AB9" s="23"/>
      <c r="AC9" s="23"/>
      <c r="AD9" s="23"/>
      <c r="AE9" s="88"/>
      <c r="AF9" s="202"/>
      <c r="AG9" s="197"/>
      <c r="AH9" s="197"/>
      <c r="AI9" s="197"/>
      <c r="AJ9" s="198"/>
      <c r="AK9" s="45"/>
      <c r="AL9" s="23"/>
      <c r="AM9" s="23"/>
      <c r="AN9" s="23"/>
      <c r="AO9" s="36"/>
      <c r="AP9" s="196"/>
      <c r="AQ9" s="197"/>
      <c r="AR9" s="197"/>
      <c r="AS9" s="197"/>
      <c r="AT9" s="198"/>
      <c r="AU9" s="45"/>
      <c r="AV9" s="23"/>
      <c r="AW9" s="23"/>
      <c r="AX9" s="23"/>
      <c r="AY9" s="36"/>
    </row>
    <row r="10" spans="2:51" s="6" customFormat="1" ht="18" customHeight="1">
      <c r="B10" s="313"/>
      <c r="C10" s="82" t="s">
        <v>148</v>
      </c>
      <c r="D10" s="155"/>
      <c r="E10" s="194"/>
      <c r="F10" s="52"/>
      <c r="G10" s="172" t="str">
        <f t="shared" si="0"/>
        <v/>
      </c>
      <c r="H10" s="83"/>
      <c r="I10" s="91"/>
      <c r="J10" s="196"/>
      <c r="K10" s="197"/>
      <c r="L10" s="197"/>
      <c r="M10" s="197"/>
      <c r="N10" s="198"/>
      <c r="O10" s="35"/>
      <c r="P10" s="23"/>
      <c r="Q10" s="23"/>
      <c r="R10" s="23"/>
      <c r="S10" s="23"/>
      <c r="T10" s="88"/>
      <c r="U10" s="202"/>
      <c r="V10" s="197"/>
      <c r="W10" s="197"/>
      <c r="X10" s="197"/>
      <c r="Y10" s="198"/>
      <c r="Z10" s="35"/>
      <c r="AA10" s="23"/>
      <c r="AB10" s="23"/>
      <c r="AC10" s="23"/>
      <c r="AD10" s="23"/>
      <c r="AE10" s="88"/>
      <c r="AF10" s="202"/>
      <c r="AG10" s="197"/>
      <c r="AH10" s="197"/>
      <c r="AI10" s="197"/>
      <c r="AJ10" s="198"/>
      <c r="AK10" s="45"/>
      <c r="AL10" s="23"/>
      <c r="AM10" s="23"/>
      <c r="AN10" s="23"/>
      <c r="AO10" s="36"/>
      <c r="AP10" s="196"/>
      <c r="AQ10" s="197"/>
      <c r="AR10" s="197"/>
      <c r="AS10" s="197"/>
      <c r="AT10" s="198"/>
      <c r="AU10" s="45"/>
      <c r="AV10" s="23"/>
      <c r="AW10" s="23"/>
      <c r="AX10" s="23"/>
      <c r="AY10" s="36"/>
    </row>
    <row r="11" spans="2:51" s="6" customFormat="1" ht="18" customHeight="1">
      <c r="B11" s="311" t="s">
        <v>149</v>
      </c>
      <c r="C11" s="86" t="s">
        <v>41</v>
      </c>
      <c r="D11" s="190"/>
      <c r="E11" s="194"/>
      <c r="F11" s="52"/>
      <c r="G11" s="172" t="str">
        <f t="shared" si="0"/>
        <v/>
      </c>
      <c r="H11" s="83"/>
      <c r="I11" s="85"/>
      <c r="J11" s="196"/>
      <c r="K11" s="197"/>
      <c r="L11" s="197"/>
      <c r="M11" s="197"/>
      <c r="N11" s="198"/>
      <c r="O11" s="35"/>
      <c r="P11" s="23"/>
      <c r="Q11" s="23"/>
      <c r="R11" s="23"/>
      <c r="S11" s="23"/>
      <c r="T11" s="88"/>
      <c r="U11" s="202"/>
      <c r="V11" s="197"/>
      <c r="W11" s="197"/>
      <c r="X11" s="197"/>
      <c r="Y11" s="198"/>
      <c r="Z11" s="35"/>
      <c r="AA11" s="23"/>
      <c r="AB11" s="23"/>
      <c r="AC11" s="23"/>
      <c r="AD11" s="23"/>
      <c r="AE11" s="88"/>
      <c r="AF11" s="202"/>
      <c r="AG11" s="197"/>
      <c r="AH11" s="197"/>
      <c r="AI11" s="197"/>
      <c r="AJ11" s="198"/>
      <c r="AK11" s="45"/>
      <c r="AL11" s="23"/>
      <c r="AM11" s="23"/>
      <c r="AN11" s="23"/>
      <c r="AO11" s="36"/>
      <c r="AP11" s="196"/>
      <c r="AQ11" s="197"/>
      <c r="AR11" s="197"/>
      <c r="AS11" s="197"/>
      <c r="AT11" s="198"/>
      <c r="AU11" s="45"/>
      <c r="AV11" s="23"/>
      <c r="AW11" s="23"/>
      <c r="AX11" s="23"/>
      <c r="AY11" s="36"/>
    </row>
    <row r="12" spans="2:51" s="6" customFormat="1" ht="18" customHeight="1">
      <c r="B12" s="312"/>
      <c r="C12" s="86" t="s">
        <v>150</v>
      </c>
      <c r="D12" s="190"/>
      <c r="E12" s="194"/>
      <c r="F12" s="52"/>
      <c r="G12" s="172" t="str">
        <f t="shared" si="0"/>
        <v/>
      </c>
      <c r="H12" s="83"/>
      <c r="I12" s="85"/>
      <c r="J12" s="196"/>
      <c r="K12" s="197"/>
      <c r="L12" s="197"/>
      <c r="M12" s="197"/>
      <c r="N12" s="198"/>
      <c r="O12" s="35"/>
      <c r="P12" s="23"/>
      <c r="Q12" s="23"/>
      <c r="R12" s="23"/>
      <c r="S12" s="23"/>
      <c r="T12" s="88"/>
      <c r="U12" s="202"/>
      <c r="V12" s="197"/>
      <c r="W12" s="197"/>
      <c r="X12" s="197"/>
      <c r="Y12" s="198"/>
      <c r="Z12" s="35"/>
      <c r="AA12" s="23"/>
      <c r="AB12" s="23"/>
      <c r="AC12" s="23"/>
      <c r="AD12" s="23"/>
      <c r="AE12" s="88"/>
      <c r="AF12" s="202"/>
      <c r="AG12" s="197"/>
      <c r="AH12" s="197"/>
      <c r="AI12" s="197"/>
      <c r="AJ12" s="198"/>
      <c r="AK12" s="45"/>
      <c r="AL12" s="23"/>
      <c r="AM12" s="23"/>
      <c r="AN12" s="23"/>
      <c r="AO12" s="36"/>
      <c r="AP12" s="196"/>
      <c r="AQ12" s="197"/>
      <c r="AR12" s="197"/>
      <c r="AS12" s="197"/>
      <c r="AT12" s="198"/>
      <c r="AU12" s="45"/>
      <c r="AV12" s="23"/>
      <c r="AW12" s="23"/>
      <c r="AX12" s="23"/>
      <c r="AY12" s="36"/>
    </row>
    <row r="13" spans="2:51" s="6" customFormat="1" ht="28.5" customHeight="1">
      <c r="B13" s="312"/>
      <c r="C13" s="82" t="s">
        <v>151</v>
      </c>
      <c r="D13" s="155"/>
      <c r="E13" s="194"/>
      <c r="F13" s="52"/>
      <c r="G13" s="172" t="str">
        <f t="shared" si="0"/>
        <v/>
      </c>
      <c r="H13" s="83"/>
      <c r="I13" s="91"/>
      <c r="J13" s="196"/>
      <c r="K13" s="197"/>
      <c r="L13" s="197"/>
      <c r="M13" s="197"/>
      <c r="N13" s="198"/>
      <c r="O13" s="35"/>
      <c r="P13" s="23"/>
      <c r="Q13" s="23"/>
      <c r="R13" s="23"/>
      <c r="S13" s="23"/>
      <c r="T13" s="88"/>
      <c r="U13" s="202"/>
      <c r="V13" s="197"/>
      <c r="W13" s="197"/>
      <c r="X13" s="197"/>
      <c r="Y13" s="198"/>
      <c r="Z13" s="35"/>
      <c r="AA13" s="23"/>
      <c r="AB13" s="23"/>
      <c r="AC13" s="23"/>
      <c r="AD13" s="23"/>
      <c r="AE13" s="88"/>
      <c r="AF13" s="202"/>
      <c r="AG13" s="197"/>
      <c r="AH13" s="197"/>
      <c r="AI13" s="197"/>
      <c r="AJ13" s="198"/>
      <c r="AK13" s="45"/>
      <c r="AL13" s="23"/>
      <c r="AM13" s="23"/>
      <c r="AN13" s="23"/>
      <c r="AO13" s="36"/>
      <c r="AP13" s="196"/>
      <c r="AQ13" s="197"/>
      <c r="AR13" s="197"/>
      <c r="AS13" s="197"/>
      <c r="AT13" s="198"/>
      <c r="AU13" s="45"/>
      <c r="AV13" s="23"/>
      <c r="AW13" s="23"/>
      <c r="AX13" s="23"/>
      <c r="AY13" s="36"/>
    </row>
    <row r="14" spans="2:51" s="6" customFormat="1" ht="18" customHeight="1">
      <c r="B14" s="313"/>
      <c r="C14" s="82" t="s">
        <v>152</v>
      </c>
      <c r="D14" s="155"/>
      <c r="E14" s="194"/>
      <c r="F14" s="52"/>
      <c r="G14" s="172" t="str">
        <f t="shared" si="0"/>
        <v/>
      </c>
      <c r="H14" s="83"/>
      <c r="I14" s="91"/>
      <c r="J14" s="196"/>
      <c r="K14" s="197"/>
      <c r="L14" s="197"/>
      <c r="M14" s="197"/>
      <c r="N14" s="198"/>
      <c r="O14" s="35"/>
      <c r="P14" s="23"/>
      <c r="Q14" s="23"/>
      <c r="R14" s="23"/>
      <c r="S14" s="23"/>
      <c r="T14" s="88"/>
      <c r="U14" s="202"/>
      <c r="V14" s="197"/>
      <c r="W14" s="197"/>
      <c r="X14" s="197"/>
      <c r="Y14" s="198"/>
      <c r="Z14" s="35"/>
      <c r="AA14" s="23"/>
      <c r="AB14" s="23"/>
      <c r="AC14" s="23"/>
      <c r="AD14" s="23"/>
      <c r="AE14" s="88"/>
      <c r="AF14" s="202"/>
      <c r="AG14" s="197"/>
      <c r="AH14" s="197"/>
      <c r="AI14" s="197"/>
      <c r="AJ14" s="198"/>
      <c r="AK14" s="45"/>
      <c r="AL14" s="23"/>
      <c r="AM14" s="23"/>
      <c r="AN14" s="23"/>
      <c r="AO14" s="36"/>
      <c r="AP14" s="196"/>
      <c r="AQ14" s="197"/>
      <c r="AR14" s="197"/>
      <c r="AS14" s="197"/>
      <c r="AT14" s="198"/>
      <c r="AU14" s="45"/>
      <c r="AV14" s="23"/>
      <c r="AW14" s="23"/>
      <c r="AX14" s="23"/>
      <c r="AY14" s="36"/>
    </row>
    <row r="15" spans="2:51" s="6" customFormat="1" ht="18" customHeight="1">
      <c r="B15" s="311" t="s">
        <v>153</v>
      </c>
      <c r="C15" s="86" t="s">
        <v>154</v>
      </c>
      <c r="D15" s="190"/>
      <c r="E15" s="194"/>
      <c r="F15" s="52"/>
      <c r="G15" s="172" t="str">
        <f t="shared" si="0"/>
        <v/>
      </c>
      <c r="H15" s="83"/>
      <c r="I15" s="85"/>
      <c r="J15" s="196"/>
      <c r="K15" s="197"/>
      <c r="L15" s="197"/>
      <c r="M15" s="197"/>
      <c r="N15" s="198"/>
      <c r="O15" s="35"/>
      <c r="P15" s="23"/>
      <c r="Q15" s="23"/>
      <c r="R15" s="23"/>
      <c r="S15" s="23"/>
      <c r="T15" s="88"/>
      <c r="U15" s="202"/>
      <c r="V15" s="197"/>
      <c r="W15" s="197"/>
      <c r="X15" s="197"/>
      <c r="Y15" s="198"/>
      <c r="Z15" s="35"/>
      <c r="AA15" s="23"/>
      <c r="AB15" s="23"/>
      <c r="AC15" s="23"/>
      <c r="AD15" s="23"/>
      <c r="AE15" s="88"/>
      <c r="AF15" s="202"/>
      <c r="AG15" s="197"/>
      <c r="AH15" s="197"/>
      <c r="AI15" s="197"/>
      <c r="AJ15" s="198"/>
      <c r="AK15" s="45"/>
      <c r="AL15" s="23"/>
      <c r="AM15" s="23"/>
      <c r="AN15" s="23"/>
      <c r="AO15" s="36"/>
      <c r="AP15" s="196"/>
      <c r="AQ15" s="197"/>
      <c r="AR15" s="197"/>
      <c r="AS15" s="197"/>
      <c r="AT15" s="198"/>
      <c r="AU15" s="45"/>
      <c r="AV15" s="23"/>
      <c r="AW15" s="23"/>
      <c r="AX15" s="23"/>
      <c r="AY15" s="36"/>
    </row>
    <row r="16" spans="2:51" s="6" customFormat="1" ht="18" customHeight="1">
      <c r="B16" s="312"/>
      <c r="C16" s="82" t="s">
        <v>155</v>
      </c>
      <c r="D16" s="155"/>
      <c r="E16" s="194"/>
      <c r="F16" s="52"/>
      <c r="G16" s="172" t="str">
        <f t="shared" si="0"/>
        <v/>
      </c>
      <c r="H16" s="83"/>
      <c r="I16" s="91"/>
      <c r="J16" s="196"/>
      <c r="K16" s="197"/>
      <c r="L16" s="197"/>
      <c r="M16" s="197"/>
      <c r="N16" s="198"/>
      <c r="O16" s="35"/>
      <c r="P16" s="23"/>
      <c r="Q16" s="23"/>
      <c r="R16" s="23"/>
      <c r="S16" s="23"/>
      <c r="T16" s="88"/>
      <c r="U16" s="202"/>
      <c r="V16" s="197"/>
      <c r="W16" s="197"/>
      <c r="X16" s="197"/>
      <c r="Y16" s="198"/>
      <c r="Z16" s="35"/>
      <c r="AA16" s="23"/>
      <c r="AB16" s="23"/>
      <c r="AC16" s="23"/>
      <c r="AD16" s="23"/>
      <c r="AE16" s="88"/>
      <c r="AF16" s="202"/>
      <c r="AG16" s="197"/>
      <c r="AH16" s="197"/>
      <c r="AI16" s="197"/>
      <c r="AJ16" s="198"/>
      <c r="AK16" s="45"/>
      <c r="AL16" s="23"/>
      <c r="AM16" s="23"/>
      <c r="AN16" s="23"/>
      <c r="AO16" s="36"/>
      <c r="AP16" s="196"/>
      <c r="AQ16" s="197"/>
      <c r="AR16" s="197"/>
      <c r="AS16" s="197"/>
      <c r="AT16" s="198"/>
      <c r="AU16" s="45"/>
      <c r="AV16" s="23"/>
      <c r="AW16" s="23"/>
      <c r="AX16" s="23"/>
      <c r="AY16" s="36"/>
    </row>
    <row r="17" spans="2:51" s="6" customFormat="1" ht="18" customHeight="1">
      <c r="B17" s="312"/>
      <c r="C17" s="82" t="s">
        <v>47</v>
      </c>
      <c r="D17" s="155"/>
      <c r="E17" s="194"/>
      <c r="F17" s="52"/>
      <c r="G17" s="172" t="str">
        <f t="shared" si="0"/>
        <v/>
      </c>
      <c r="H17" s="83"/>
      <c r="I17" s="91"/>
      <c r="J17" s="196"/>
      <c r="K17" s="197"/>
      <c r="L17" s="197"/>
      <c r="M17" s="197"/>
      <c r="N17" s="198"/>
      <c r="O17" s="35"/>
      <c r="P17" s="23"/>
      <c r="Q17" s="23"/>
      <c r="R17" s="23"/>
      <c r="S17" s="23"/>
      <c r="T17" s="88"/>
      <c r="U17" s="202"/>
      <c r="V17" s="197"/>
      <c r="W17" s="197"/>
      <c r="X17" s="197"/>
      <c r="Y17" s="198"/>
      <c r="Z17" s="35"/>
      <c r="AA17" s="23"/>
      <c r="AB17" s="23"/>
      <c r="AC17" s="23"/>
      <c r="AD17" s="23"/>
      <c r="AE17" s="88"/>
      <c r="AF17" s="202"/>
      <c r="AG17" s="197"/>
      <c r="AH17" s="197"/>
      <c r="AI17" s="197"/>
      <c r="AJ17" s="198"/>
      <c r="AK17" s="45"/>
      <c r="AL17" s="23"/>
      <c r="AM17" s="23"/>
      <c r="AN17" s="23"/>
      <c r="AO17" s="36"/>
      <c r="AP17" s="196"/>
      <c r="AQ17" s="197"/>
      <c r="AR17" s="197"/>
      <c r="AS17" s="197"/>
      <c r="AT17" s="198"/>
      <c r="AU17" s="45"/>
      <c r="AV17" s="23"/>
      <c r="AW17" s="23"/>
      <c r="AX17" s="23"/>
      <c r="AY17" s="36"/>
    </row>
    <row r="18" spans="2:51" s="6" customFormat="1" ht="18" customHeight="1">
      <c r="B18" s="312"/>
      <c r="C18" s="82" t="s">
        <v>156</v>
      </c>
      <c r="D18" s="155"/>
      <c r="E18" s="194"/>
      <c r="F18" s="52"/>
      <c r="G18" s="172" t="str">
        <f t="shared" si="0"/>
        <v/>
      </c>
      <c r="H18" s="83"/>
      <c r="I18" s="91"/>
      <c r="J18" s="196"/>
      <c r="K18" s="197"/>
      <c r="L18" s="197"/>
      <c r="M18" s="197"/>
      <c r="N18" s="198"/>
      <c r="O18" s="35"/>
      <c r="P18" s="23"/>
      <c r="Q18" s="23"/>
      <c r="R18" s="23"/>
      <c r="S18" s="23"/>
      <c r="T18" s="88"/>
      <c r="U18" s="202"/>
      <c r="V18" s="197"/>
      <c r="W18" s="197"/>
      <c r="X18" s="197"/>
      <c r="Y18" s="198"/>
      <c r="Z18" s="35"/>
      <c r="AA18" s="23"/>
      <c r="AB18" s="23"/>
      <c r="AC18" s="23"/>
      <c r="AD18" s="23"/>
      <c r="AE18" s="88"/>
      <c r="AF18" s="202"/>
      <c r="AG18" s="197"/>
      <c r="AH18" s="197"/>
      <c r="AI18" s="197"/>
      <c r="AJ18" s="198"/>
      <c r="AK18" s="45"/>
      <c r="AL18" s="23"/>
      <c r="AM18" s="23"/>
      <c r="AN18" s="23"/>
      <c r="AO18" s="36"/>
      <c r="AP18" s="196"/>
      <c r="AQ18" s="197"/>
      <c r="AR18" s="197"/>
      <c r="AS18" s="197"/>
      <c r="AT18" s="198"/>
      <c r="AU18" s="45"/>
      <c r="AV18" s="23"/>
      <c r="AW18" s="23"/>
      <c r="AX18" s="23"/>
      <c r="AY18" s="36"/>
    </row>
    <row r="19" spans="2:51" s="6" customFormat="1" ht="18" customHeight="1">
      <c r="B19" s="313"/>
      <c r="C19" s="82" t="s">
        <v>157</v>
      </c>
      <c r="D19" s="155"/>
      <c r="E19" s="194"/>
      <c r="F19" s="52"/>
      <c r="G19" s="172" t="str">
        <f t="shared" si="0"/>
        <v/>
      </c>
      <c r="H19" s="83"/>
      <c r="I19" s="91"/>
      <c r="J19" s="196"/>
      <c r="K19" s="197"/>
      <c r="L19" s="197"/>
      <c r="M19" s="197"/>
      <c r="N19" s="198"/>
      <c r="O19" s="35"/>
      <c r="P19" s="23"/>
      <c r="Q19" s="23"/>
      <c r="R19" s="23"/>
      <c r="S19" s="23"/>
      <c r="T19" s="88"/>
      <c r="U19" s="202"/>
      <c r="V19" s="197"/>
      <c r="W19" s="197"/>
      <c r="X19" s="197"/>
      <c r="Y19" s="198"/>
      <c r="Z19" s="35"/>
      <c r="AA19" s="23"/>
      <c r="AB19" s="23"/>
      <c r="AC19" s="23"/>
      <c r="AD19" s="23"/>
      <c r="AE19" s="88"/>
      <c r="AF19" s="202"/>
      <c r="AG19" s="197"/>
      <c r="AH19" s="197"/>
      <c r="AI19" s="197"/>
      <c r="AJ19" s="198"/>
      <c r="AK19" s="45"/>
      <c r="AL19" s="23"/>
      <c r="AM19" s="23"/>
      <c r="AN19" s="23"/>
      <c r="AO19" s="36"/>
      <c r="AP19" s="196"/>
      <c r="AQ19" s="197"/>
      <c r="AR19" s="197"/>
      <c r="AS19" s="197"/>
      <c r="AT19" s="198"/>
      <c r="AU19" s="45"/>
      <c r="AV19" s="23"/>
      <c r="AW19" s="23"/>
      <c r="AX19" s="23"/>
      <c r="AY19" s="36"/>
    </row>
    <row r="20" spans="2:51" s="6" customFormat="1" ht="18" customHeight="1">
      <c r="B20" s="317" t="s">
        <v>158</v>
      </c>
      <c r="C20" s="86" t="s">
        <v>159</v>
      </c>
      <c r="D20" s="154"/>
      <c r="E20" s="194"/>
      <c r="F20" s="52"/>
      <c r="G20" s="172" t="str">
        <f t="shared" si="0"/>
        <v/>
      </c>
      <c r="H20" s="83"/>
      <c r="I20" s="91"/>
      <c r="J20" s="196"/>
      <c r="K20" s="197"/>
      <c r="L20" s="197"/>
      <c r="M20" s="197"/>
      <c r="N20" s="198"/>
      <c r="O20" s="35"/>
      <c r="P20" s="23"/>
      <c r="Q20" s="23"/>
      <c r="R20" s="23"/>
      <c r="S20" s="23"/>
      <c r="T20" s="88"/>
      <c r="U20" s="202"/>
      <c r="V20" s="197"/>
      <c r="W20" s="197"/>
      <c r="X20" s="197"/>
      <c r="Y20" s="198"/>
      <c r="Z20" s="35"/>
      <c r="AA20" s="23"/>
      <c r="AB20" s="23"/>
      <c r="AC20" s="23"/>
      <c r="AD20" s="23"/>
      <c r="AE20" s="88"/>
      <c r="AF20" s="202"/>
      <c r="AG20" s="197"/>
      <c r="AH20" s="197"/>
      <c r="AI20" s="197"/>
      <c r="AJ20" s="198"/>
      <c r="AK20" s="45"/>
      <c r="AL20" s="23"/>
      <c r="AM20" s="23"/>
      <c r="AN20" s="23"/>
      <c r="AO20" s="36"/>
      <c r="AP20" s="196"/>
      <c r="AQ20" s="197"/>
      <c r="AR20" s="197"/>
      <c r="AS20" s="197"/>
      <c r="AT20" s="198"/>
      <c r="AU20" s="45"/>
      <c r="AV20" s="23"/>
      <c r="AW20" s="23"/>
      <c r="AX20" s="23"/>
      <c r="AY20" s="36"/>
    </row>
    <row r="21" spans="2:51" s="6" customFormat="1" ht="18" customHeight="1">
      <c r="B21" s="318"/>
      <c r="C21" s="82" t="s">
        <v>160</v>
      </c>
      <c r="D21" s="155"/>
      <c r="E21" s="194"/>
      <c r="F21" s="52"/>
      <c r="G21" s="172" t="str">
        <f t="shared" si="0"/>
        <v/>
      </c>
      <c r="H21" s="83"/>
      <c r="I21" s="91"/>
      <c r="J21" s="196"/>
      <c r="K21" s="197"/>
      <c r="L21" s="197"/>
      <c r="M21" s="197"/>
      <c r="N21" s="198"/>
      <c r="O21" s="35"/>
      <c r="P21" s="23"/>
      <c r="Q21" s="23"/>
      <c r="R21" s="23"/>
      <c r="S21" s="23"/>
      <c r="T21" s="88"/>
      <c r="U21" s="202"/>
      <c r="V21" s="197"/>
      <c r="W21" s="197"/>
      <c r="X21" s="197"/>
      <c r="Y21" s="198"/>
      <c r="Z21" s="35"/>
      <c r="AA21" s="23"/>
      <c r="AB21" s="23"/>
      <c r="AC21" s="23"/>
      <c r="AD21" s="23"/>
      <c r="AE21" s="88"/>
      <c r="AF21" s="202"/>
      <c r="AG21" s="197"/>
      <c r="AH21" s="197"/>
      <c r="AI21" s="197"/>
      <c r="AJ21" s="198"/>
      <c r="AK21" s="45"/>
      <c r="AL21" s="23"/>
      <c r="AM21" s="23"/>
      <c r="AN21" s="23"/>
      <c r="AO21" s="36"/>
      <c r="AP21" s="196"/>
      <c r="AQ21" s="197"/>
      <c r="AR21" s="197"/>
      <c r="AS21" s="197"/>
      <c r="AT21" s="198"/>
      <c r="AU21" s="45"/>
      <c r="AV21" s="23"/>
      <c r="AW21" s="23"/>
      <c r="AX21" s="23"/>
      <c r="AY21" s="36"/>
    </row>
    <row r="22" spans="2:51" s="6" customFormat="1" ht="18" customHeight="1">
      <c r="B22" s="318"/>
      <c r="C22" s="82" t="s">
        <v>161</v>
      </c>
      <c r="D22" s="155"/>
      <c r="E22" s="194"/>
      <c r="F22" s="52"/>
      <c r="G22" s="172" t="str">
        <f t="shared" si="0"/>
        <v/>
      </c>
      <c r="H22" s="83"/>
      <c r="I22" s="91"/>
      <c r="J22" s="196"/>
      <c r="K22" s="197"/>
      <c r="L22" s="197"/>
      <c r="M22" s="197"/>
      <c r="N22" s="198"/>
      <c r="O22" s="35"/>
      <c r="P22" s="23"/>
      <c r="Q22" s="23"/>
      <c r="R22" s="23"/>
      <c r="S22" s="23"/>
      <c r="T22" s="88"/>
      <c r="U22" s="202"/>
      <c r="V22" s="197"/>
      <c r="W22" s="197"/>
      <c r="X22" s="197"/>
      <c r="Y22" s="198"/>
      <c r="Z22" s="35"/>
      <c r="AA22" s="23"/>
      <c r="AB22" s="23"/>
      <c r="AC22" s="23"/>
      <c r="AD22" s="23"/>
      <c r="AE22" s="88"/>
      <c r="AF22" s="202"/>
      <c r="AG22" s="197"/>
      <c r="AH22" s="197"/>
      <c r="AI22" s="197"/>
      <c r="AJ22" s="198"/>
      <c r="AK22" s="45"/>
      <c r="AL22" s="23"/>
      <c r="AM22" s="23"/>
      <c r="AN22" s="23"/>
      <c r="AO22" s="36"/>
      <c r="AP22" s="196"/>
      <c r="AQ22" s="197"/>
      <c r="AR22" s="197"/>
      <c r="AS22" s="197"/>
      <c r="AT22" s="198"/>
      <c r="AU22" s="45"/>
      <c r="AV22" s="23"/>
      <c r="AW22" s="23"/>
      <c r="AX22" s="23"/>
      <c r="AY22" s="36"/>
    </row>
    <row r="23" spans="2:51" ht="18" customHeight="1">
      <c r="B23" s="319" t="s">
        <v>162</v>
      </c>
      <c r="C23" s="82" t="s">
        <v>163</v>
      </c>
      <c r="D23" s="155"/>
      <c r="E23" s="194"/>
      <c r="F23" s="52"/>
      <c r="G23" s="172" t="str">
        <f t="shared" si="0"/>
        <v/>
      </c>
      <c r="H23" s="83"/>
      <c r="I23" s="91"/>
      <c r="J23" s="196"/>
      <c r="K23" s="197"/>
      <c r="L23" s="197"/>
      <c r="M23" s="197"/>
      <c r="N23" s="198"/>
      <c r="O23" s="35"/>
      <c r="P23" s="23"/>
      <c r="Q23" s="23"/>
      <c r="R23" s="23"/>
      <c r="S23" s="23"/>
      <c r="T23" s="88"/>
      <c r="U23" s="202"/>
      <c r="V23" s="197"/>
      <c r="W23" s="197"/>
      <c r="X23" s="197"/>
      <c r="Y23" s="198"/>
      <c r="Z23" s="35"/>
      <c r="AA23" s="23"/>
      <c r="AB23" s="23"/>
      <c r="AC23" s="23"/>
      <c r="AD23" s="23"/>
      <c r="AE23" s="88"/>
      <c r="AF23" s="202"/>
      <c r="AG23" s="197"/>
      <c r="AH23" s="197"/>
      <c r="AI23" s="197"/>
      <c r="AJ23" s="198"/>
      <c r="AK23" s="45"/>
      <c r="AL23" s="23"/>
      <c r="AM23" s="23"/>
      <c r="AN23" s="23"/>
      <c r="AO23" s="36"/>
      <c r="AP23" s="196"/>
      <c r="AQ23" s="197"/>
      <c r="AR23" s="197"/>
      <c r="AS23" s="197"/>
      <c r="AT23" s="198"/>
      <c r="AU23" s="45"/>
      <c r="AV23" s="23"/>
      <c r="AW23" s="23"/>
      <c r="AX23" s="23"/>
      <c r="AY23" s="36"/>
    </row>
    <row r="24" spans="2:51" ht="18" customHeight="1">
      <c r="B24" s="319"/>
      <c r="C24" s="82" t="s">
        <v>164</v>
      </c>
      <c r="D24" s="155"/>
      <c r="E24" s="194"/>
      <c r="F24" s="52"/>
      <c r="G24" s="172" t="str">
        <f t="shared" si="0"/>
        <v/>
      </c>
      <c r="H24" s="83"/>
      <c r="I24" s="91"/>
      <c r="J24" s="196"/>
      <c r="K24" s="197"/>
      <c r="L24" s="197"/>
      <c r="M24" s="197"/>
      <c r="N24" s="198"/>
      <c r="O24" s="35"/>
      <c r="P24" s="23"/>
      <c r="Q24" s="23"/>
      <c r="R24" s="23"/>
      <c r="S24" s="23"/>
      <c r="T24" s="88"/>
      <c r="U24" s="202"/>
      <c r="V24" s="197"/>
      <c r="W24" s="197"/>
      <c r="X24" s="197"/>
      <c r="Y24" s="198"/>
      <c r="Z24" s="35"/>
      <c r="AA24" s="23"/>
      <c r="AB24" s="23"/>
      <c r="AC24" s="23"/>
      <c r="AD24" s="23"/>
      <c r="AE24" s="88"/>
      <c r="AF24" s="202"/>
      <c r="AG24" s="197"/>
      <c r="AH24" s="197"/>
      <c r="AI24" s="197"/>
      <c r="AJ24" s="198"/>
      <c r="AK24" s="45"/>
      <c r="AL24" s="23"/>
      <c r="AM24" s="23"/>
      <c r="AN24" s="23"/>
      <c r="AO24" s="36"/>
      <c r="AP24" s="196"/>
      <c r="AQ24" s="197"/>
      <c r="AR24" s="197"/>
      <c r="AS24" s="197"/>
      <c r="AT24" s="198"/>
      <c r="AU24" s="45"/>
      <c r="AV24" s="23"/>
      <c r="AW24" s="23"/>
      <c r="AX24" s="23"/>
      <c r="AY24" s="36"/>
    </row>
    <row r="25" spans="2:51" ht="18" customHeight="1" thickBot="1">
      <c r="B25" s="319"/>
      <c r="C25" s="86" t="s">
        <v>61</v>
      </c>
      <c r="D25" s="154"/>
      <c r="E25" s="194"/>
      <c r="F25" s="52"/>
      <c r="G25" s="172" t="str">
        <f t="shared" si="0"/>
        <v/>
      </c>
      <c r="H25" s="83"/>
      <c r="I25" s="91"/>
      <c r="J25" s="199"/>
      <c r="K25" s="200"/>
      <c r="L25" s="200"/>
      <c r="M25" s="200"/>
      <c r="N25" s="201"/>
      <c r="O25" s="37"/>
      <c r="P25" s="38"/>
      <c r="Q25" s="38"/>
      <c r="R25" s="38"/>
      <c r="S25" s="38"/>
      <c r="T25" s="89"/>
      <c r="U25" s="203"/>
      <c r="V25" s="200"/>
      <c r="W25" s="200"/>
      <c r="X25" s="200"/>
      <c r="Y25" s="201"/>
      <c r="Z25" s="37"/>
      <c r="AA25" s="38"/>
      <c r="AB25" s="38"/>
      <c r="AC25" s="38"/>
      <c r="AD25" s="38"/>
      <c r="AE25" s="89"/>
      <c r="AF25" s="203"/>
      <c r="AG25" s="200"/>
      <c r="AH25" s="200"/>
      <c r="AI25" s="200"/>
      <c r="AJ25" s="201"/>
      <c r="AK25" s="46"/>
      <c r="AL25" s="38"/>
      <c r="AM25" s="38"/>
      <c r="AN25" s="38"/>
      <c r="AO25" s="39"/>
      <c r="AP25" s="199"/>
      <c r="AQ25" s="200"/>
      <c r="AR25" s="200"/>
      <c r="AS25" s="200"/>
      <c r="AT25" s="201"/>
      <c r="AU25" s="46"/>
      <c r="AV25" s="38"/>
      <c r="AW25" s="38"/>
      <c r="AX25" s="38"/>
      <c r="AY25" s="39"/>
    </row>
    <row r="27" spans="2:51" ht="35.5" customHeight="1">
      <c r="B27" s="306" t="s">
        <v>165</v>
      </c>
      <c r="C27" s="306"/>
      <c r="D27" s="191"/>
      <c r="M27" s="92"/>
    </row>
    <row r="28" spans="2:51" ht="35.5" customHeight="1">
      <c r="B28" s="306" t="s">
        <v>166</v>
      </c>
      <c r="C28" s="306"/>
      <c r="D28" s="191"/>
      <c r="M28" s="93"/>
    </row>
    <row r="29" spans="2:51" ht="35.5" customHeight="1">
      <c r="B29" s="306" t="s">
        <v>167</v>
      </c>
      <c r="C29" s="306"/>
      <c r="D29" s="191"/>
    </row>
  </sheetData>
  <sheetProtection algorithmName="SHA-512" hashValue="uUBnL3N3/iaE+uozwW4U+1EnrIbj/q4HZyuyRrXnkCHd4VfKHWqyJ6/2UgeqroU89jLmr8Y5aAf6OXqWrUXDrQ==" saltValue="BDBbLPNs2ztA1VpEkke7Ow==" spinCount="100000" sheet="1" objects="1" scenarios="1"/>
  <protectedRanges>
    <protectedRange sqref="I7:I25 D27:D29 J6:AY25 E6:F25 H6:H25 D7:D25" name="AUM and GHG Emmisions"/>
    <protectedRange sqref="D28:D29" name="Member pledge Details"/>
    <protectedRange sqref="D27" name="Member pledge Details_1"/>
  </protectedRanges>
  <mergeCells count="24">
    <mergeCell ref="AU4:AY4"/>
    <mergeCell ref="Z4:AE4"/>
    <mergeCell ref="U2:AE2"/>
    <mergeCell ref="U3:AE3"/>
    <mergeCell ref="J2:T2"/>
    <mergeCell ref="AF3:AO3"/>
    <mergeCell ref="AF2:AO2"/>
    <mergeCell ref="AP2:AY2"/>
    <mergeCell ref="U4:Y4"/>
    <mergeCell ref="AP3:AY3"/>
    <mergeCell ref="AF4:AJ4"/>
    <mergeCell ref="AK4:AO4"/>
    <mergeCell ref="AP4:AT4"/>
    <mergeCell ref="B29:C29"/>
    <mergeCell ref="B27:C27"/>
    <mergeCell ref="J3:T3"/>
    <mergeCell ref="B28:C28"/>
    <mergeCell ref="J4:N4"/>
    <mergeCell ref="B7:B10"/>
    <mergeCell ref="B11:B14"/>
    <mergeCell ref="B15:B19"/>
    <mergeCell ref="O4:T4"/>
    <mergeCell ref="B20:B22"/>
    <mergeCell ref="B23:B25"/>
  </mergeCells>
  <phoneticPr fontId="11" type="noConversion"/>
  <conditionalFormatting sqref="C4">
    <cfRule type="expression" dxfId="103" priority="177">
      <formula>AND($E$6&lt;&gt;SUM($E$7:$E$25),COUNTBLANK($E$7:$E$25)&lt;19)</formula>
    </cfRule>
  </conditionalFormatting>
  <conditionalFormatting sqref="C6:D8">
    <cfRule type="expression" dxfId="102" priority="166">
      <formula>AND($G6&lt;$H$3, $E6&lt;&gt;"", $F6&lt;&gt;"",$H$4="Yes")</formula>
    </cfRule>
  </conditionalFormatting>
  <conditionalFormatting sqref="C11:D12">
    <cfRule type="expression" dxfId="101" priority="48">
      <formula>AND($G11&lt;$H$3, $E11&lt;&gt;"", $F11&lt;&gt;"",$H$4="Yes")</formula>
    </cfRule>
  </conditionalFormatting>
  <conditionalFormatting sqref="C15:D15">
    <cfRule type="expression" dxfId="100" priority="43">
      <formula>AND($G15&lt;$H$3, $E15&lt;&gt;"", $F15&lt;&gt;"",$H$4="Yes")</formula>
    </cfRule>
  </conditionalFormatting>
  <conditionalFormatting sqref="C20:D20">
    <cfRule type="expression" dxfId="99" priority="42">
      <formula>AND($G20&lt;$H$3, $E20&lt;&gt;"", $F20&lt;&gt;"",$H$4="Yes")</formula>
    </cfRule>
  </conditionalFormatting>
  <conditionalFormatting sqref="D27:D29">
    <cfRule type="expression" dxfId="98" priority="352">
      <formula>$C27 &lt;&gt; ""</formula>
    </cfRule>
    <cfRule type="expression" dxfId="97" priority="353">
      <formula>$C27 = ""</formula>
    </cfRule>
  </conditionalFormatting>
  <conditionalFormatting sqref="E7:E25">
    <cfRule type="expression" dxfId="96" priority="10">
      <formula>$D7 = "No"</formula>
    </cfRule>
  </conditionalFormatting>
  <conditionalFormatting sqref="H6:H8">
    <cfRule type="expression" dxfId="95" priority="176">
      <formula>AND($G6&lt;1,$F6&lt;&gt;"", $D6 &lt;&gt; "No")</formula>
    </cfRule>
  </conditionalFormatting>
  <conditionalFormatting sqref="H11:H12">
    <cfRule type="expression" dxfId="94" priority="7">
      <formula>AND($G11&lt;1,$F11&lt;&gt;"", $D11 &lt;&gt; "No")</formula>
    </cfRule>
  </conditionalFormatting>
  <conditionalFormatting sqref="H15">
    <cfRule type="expression" dxfId="93" priority="6">
      <formula>AND($G15&lt;1,$F15&lt;&gt;"", $D15 &lt;&gt; "No")</formula>
    </cfRule>
  </conditionalFormatting>
  <dataValidations count="4">
    <dataValidation operator="greaterThanOrEqual" allowBlank="1" showInputMessage="1" showErrorMessage="1" sqref="H6:I6 H7:H25 G6:G25" xr:uid="{2ACA96FC-58BD-48DD-965E-1F52BC6A5D98}"/>
    <dataValidation type="decimal" allowBlank="1" showInputMessage="1" showErrorMessage="1" sqref="AK6:AO25 Z6:AD25 AU6:AY25 O6:S25" xr:uid="{09F494CA-185E-4D54-AAF1-D902F7B6EBAE}">
      <formula1>0</formula1>
      <formula2>1</formula2>
    </dataValidation>
    <dataValidation type="decimal" operator="greaterThanOrEqual" allowBlank="1" showInputMessage="1" showErrorMessage="1" sqref="J6:N25 U6:Y25 AP6:AT25 E6:E25 AF6:AJ25" xr:uid="{AC339BBE-53A0-46D3-B4EC-6C1FA180F8C0}">
      <formula1>0</formula1>
    </dataValidation>
    <dataValidation type="decimal" allowBlank="1" showInputMessage="1" showErrorMessage="1" error="AUM covered by Target cannot be bigger than AUM covered by pledge" sqref="F13:F14 F16:F25 F6:F11" xr:uid="{E40971CB-3CD9-4E3A-9719-28BA5ED4FEA3}">
      <formula1>0</formula1>
      <formula2>E6</formula2>
    </dataValidation>
  </dataValidations>
  <pageMargins left="0.7" right="0.7" top="0.75" bottom="0.75" header="0.3" footer="0.3"/>
  <pageSetup paperSize="9" orientation="portrait" r:id="rId1"/>
  <headerFooter>
    <oddFooter>&amp;C_x000D_&amp;1#&amp;"Calibri"&amp;10&amp;K000000 GIE_AXA_Public</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162" id="{E233A033-2D51-4D17-A7FD-52F4F6C09B35}">
            <xm:f>AND('Member Pledge Details'!$C$22="Yes", $D6 &lt;&gt; "No")</xm:f>
            <x14:dxf>
              <fill>
                <patternFill patternType="mediumGray">
                  <fgColor rgb="FFFFC000"/>
                  <bgColor rgb="FFFFC000"/>
                </patternFill>
              </fill>
            </x14:dxf>
          </x14:cfRule>
          <xm:sqref>F6:F8</xm:sqref>
        </x14:conditionalFormatting>
        <x14:conditionalFormatting xmlns:xm="http://schemas.microsoft.com/office/excel/2006/main">
          <x14:cfRule type="expression" priority="9" id="{45A2EA09-9C52-4AB4-B139-BFBA24A2FA56}">
            <xm:f>AND('Member Pledge Details'!$C$22="Yes", $D11 &lt;&gt; "No")</xm:f>
            <x14:dxf>
              <fill>
                <patternFill patternType="mediumGray">
                  <fgColor rgb="FFFFC000"/>
                  <bgColor rgb="FFFFC000"/>
                </patternFill>
              </fill>
            </x14:dxf>
          </x14:cfRule>
          <xm:sqref>F11:F12</xm:sqref>
        </x14:conditionalFormatting>
        <x14:conditionalFormatting xmlns:xm="http://schemas.microsoft.com/office/excel/2006/main">
          <x14:cfRule type="expression" priority="8" id="{BABBC9C9-6AEE-472C-9E2A-59C3484D4842}">
            <xm:f>AND('Member Pledge Details'!$C$22="Yes", $D15 &lt;&gt; "No")</xm:f>
            <x14:dxf>
              <fill>
                <patternFill patternType="mediumGray">
                  <fgColor rgb="FFFFC000"/>
                  <bgColor rgb="FFFFC000"/>
                </patternFill>
              </fill>
            </x14:dxf>
          </x14:cfRule>
          <xm:sqref>F15</xm:sqref>
        </x14:conditionalFormatting>
        <x14:conditionalFormatting xmlns:xm="http://schemas.microsoft.com/office/excel/2006/main">
          <x14:cfRule type="expression" priority="20" id="{CA380F6F-7E03-47B0-A99E-5E09B064B863}">
            <xm:f>'Member Pledge Details'!$AS$16 &lt;&gt; "Yes"</xm:f>
            <x14:dxf>
              <font>
                <b val="0"/>
                <i val="0"/>
                <color theme="0" tint="-4.9989318521683403E-2"/>
              </font>
              <fill>
                <patternFill>
                  <bgColor theme="0" tint="-4.9989318521683403E-2"/>
                </patternFill>
              </fill>
              <border>
                <top/>
                <bottom/>
                <vertical/>
                <horizontal/>
              </border>
            </x14:dxf>
          </x14:cfRule>
          <xm:sqref>I5</xm:sqref>
        </x14:conditionalFormatting>
        <x14:conditionalFormatting xmlns:xm="http://schemas.microsoft.com/office/excel/2006/main">
          <x14:cfRule type="expression" priority="19" id="{6F014CD6-DD0B-4DBA-856C-3E4A59E40937}">
            <xm:f>'Member Pledge Details'!$AS$16 &lt;&gt; "Yes"</xm:f>
            <x14:dxf>
              <font>
                <color theme="0" tint="-4.9989318521683403E-2"/>
              </font>
              <fill>
                <patternFill patternType="solid">
                  <fgColor theme="0" tint="-4.9989318521683403E-2"/>
                  <bgColor theme="0" tint="-4.9989318521683403E-2"/>
                </patternFill>
              </fill>
              <border>
                <left style="thin">
                  <color auto="1"/>
                </left>
                <right style="thin">
                  <color auto="1"/>
                </right>
                <top/>
                <bottom/>
                <vertical/>
                <horizontal/>
              </border>
            </x14:dxf>
          </x14:cfRule>
          <xm:sqref>I6:I25</xm:sqref>
        </x14:conditionalFormatting>
        <x14:conditionalFormatting xmlns:xm="http://schemas.microsoft.com/office/excel/2006/main">
          <x14:cfRule type="expression" priority="18" id="{F44F4FC0-000D-4523-99E1-F1D0D790FB1B}">
            <xm:f>AND('Member Pledge Details'!$AS$16 = "Yes", $D7 &lt;&gt; "No")</xm:f>
            <x14:dxf>
              <fill>
                <patternFill patternType="mediumGray">
                  <fgColor rgb="FFFFC000"/>
                  <bgColor rgb="FFFFC000"/>
                </patternFill>
              </fill>
            </x14:dxf>
          </x14:cfRule>
          <xm:sqref>I7:I8</xm:sqref>
        </x14:conditionalFormatting>
        <x14:conditionalFormatting xmlns:xm="http://schemas.microsoft.com/office/excel/2006/main">
          <x14:cfRule type="expression" priority="5" id="{908BCC9E-3CAB-4611-939F-60FEF3F0AF74}">
            <xm:f>AND('Member Pledge Details'!$AS$16 = "Yes", $D11 &lt;&gt; "No")</xm:f>
            <x14:dxf>
              <fill>
                <patternFill patternType="mediumGray">
                  <fgColor rgb="FFFFC000"/>
                  <bgColor rgb="FFFFC000"/>
                </patternFill>
              </fill>
            </x14:dxf>
          </x14:cfRule>
          <xm:sqref>I11:I12</xm:sqref>
        </x14:conditionalFormatting>
        <x14:conditionalFormatting xmlns:xm="http://schemas.microsoft.com/office/excel/2006/main">
          <x14:cfRule type="expression" priority="4" id="{C4B12F97-4440-4F2A-83DA-23BFAA1E8576}">
            <xm:f>AND('Member Pledge Details'!$AS$16 = "Yes", $D15 &lt;&gt; "No")</xm:f>
            <x14:dxf>
              <fill>
                <patternFill patternType="mediumGray">
                  <fgColor rgb="FFFFC000"/>
                  <bgColor rgb="FFFFC000"/>
                </patternFill>
              </fill>
            </x14:dxf>
          </x14:cfRule>
          <xm:sqref>I15</xm:sqref>
        </x14:conditionalFormatting>
        <x14:conditionalFormatting xmlns:xm="http://schemas.microsoft.com/office/excel/2006/main">
          <x14:cfRule type="expression" priority="32" id="{0D409D83-65E4-44BB-B8BB-3B7CCBF8E189}">
            <xm:f>INT(RIGHT(J$5,4)) &gt;= 'Member Pledge Details'!$AS$17</xm:f>
            <x14:dxf>
              <fill>
                <patternFill patternType="mediumGray">
                  <fgColor rgb="FFFFC000"/>
                  <bgColor rgb="FFFFC000"/>
                </patternFill>
              </fill>
            </x14:dxf>
          </x14:cfRule>
          <xm:sqref>J6:S6</xm:sqref>
        </x14:conditionalFormatting>
        <x14:conditionalFormatting xmlns:xm="http://schemas.microsoft.com/office/excel/2006/main">
          <x14:cfRule type="expression" priority="30" id="{77A524E5-6A36-443E-BB6A-D536BC69CCF5}">
            <xm:f xml:space="preserve"> IF($D7 &lt;&gt; "No", IF('Member Pledge Details'!$AS$16 &lt;&gt; "Yes", INT(RIGHT(J$5,4)) &gt;= 'Member Pledge Details'!$AS$17,  INT(RIGHT(J$5,4)) &gt;= $I7))</xm:f>
            <x14:dxf>
              <fill>
                <patternFill patternType="mediumGray">
                  <fgColor rgb="FFFFC000"/>
                  <bgColor rgb="FFFFC000"/>
                </patternFill>
              </fill>
            </x14:dxf>
          </x14:cfRule>
          <xm:sqref>J7:S8</xm:sqref>
        </x14:conditionalFormatting>
        <x14:conditionalFormatting xmlns:xm="http://schemas.microsoft.com/office/excel/2006/main">
          <x14:cfRule type="expression" priority="3" id="{D14343A8-E5F8-4430-A8DC-68730C652B0D}">
            <xm:f xml:space="preserve"> IF($D11 &lt;&gt; "No", IF('Member Pledge Details'!$AS$16 &lt;&gt; "Yes", INT(RIGHT(J$5,4)) &gt;= 'Member Pledge Details'!$AS$17,  INT(RIGHT(J$5,4)) &gt;= $I11))</xm:f>
            <x14:dxf>
              <fill>
                <patternFill patternType="mediumGray">
                  <fgColor rgb="FFFFC000"/>
                  <bgColor rgb="FFFFC000"/>
                </patternFill>
              </fill>
            </x14:dxf>
          </x14:cfRule>
          <xm:sqref>J11:S12</xm:sqref>
        </x14:conditionalFormatting>
        <x14:conditionalFormatting xmlns:xm="http://schemas.microsoft.com/office/excel/2006/main">
          <x14:cfRule type="expression" priority="2" id="{9E333C10-5D65-4C33-9160-02F0A3505B23}">
            <xm:f xml:space="preserve"> IF($D15 &lt;&gt; "No", IF('Member Pledge Details'!$AS$16 &lt;&gt; "Yes", INT(RIGHT(J$5,4)) &gt;= 'Member Pledge Details'!$AS$17,  INT(RIGHT(J$5,4)) &gt;= $I15))</xm:f>
            <x14:dxf>
              <fill>
                <patternFill patternType="mediumGray">
                  <fgColor rgb="FFFFC000"/>
                  <bgColor rgb="FFFFC000"/>
                </patternFill>
              </fill>
            </x14:dxf>
          </x14:cfRule>
          <xm:sqref>J15:S15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BAE823D4-3C63-4933-9F28-3337A5DE1F6C}">
          <x14:formula1>
            <xm:f>Dropdowns!$G$2:$G$3</xm:f>
          </x14:formula1>
          <xm:sqref>D27:D29 D7:D25</xm:sqref>
        </x14:dataValidation>
        <x14:dataValidation type="list" operator="greaterThanOrEqual" allowBlank="1" showInputMessage="1" showErrorMessage="1" xr:uid="{5D553B13-465D-4439-A2B0-6C5BFF363866}">
          <x14:formula1>
            <xm:f>Dropdowns!$E$3:$E$7</xm:f>
          </x14:formula1>
          <xm:sqref>I7:I25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AC06A-7624-45ED-8146-9CF21D4C628F}">
  <sheetPr codeName="Sheet4"/>
  <dimension ref="B1:U30"/>
  <sheetViews>
    <sheetView zoomScale="70" zoomScaleNormal="70" workbookViewId="0">
      <pane xSplit="3" ySplit="5" topLeftCell="H6" activePane="bottomRight" state="frozen"/>
      <selection activeCell="G7" sqref="G7"/>
      <selection pane="topRight" activeCell="G7" sqref="G7"/>
      <selection pane="bottomLeft" activeCell="G7" sqref="G7"/>
      <selection pane="bottomRight" activeCell="G7" sqref="G7"/>
    </sheetView>
  </sheetViews>
  <sheetFormatPr defaultColWidth="9.1796875" defaultRowHeight="14.5"/>
  <cols>
    <col min="1" max="1" width="2" style="8" customWidth="1"/>
    <col min="2" max="2" width="21" style="8" customWidth="1"/>
    <col min="3" max="3" width="49" style="6" customWidth="1"/>
    <col min="4" max="4" width="12.453125" style="7" customWidth="1"/>
    <col min="5" max="8" width="18.453125" style="12" customWidth="1"/>
    <col min="9" max="9" width="26.453125" style="12" bestFit="1" customWidth="1"/>
    <col min="10" max="11" width="24.453125" style="12" customWidth="1"/>
    <col min="12" max="12" width="26.453125" style="12" customWidth="1"/>
    <col min="13" max="14" width="26.453125" style="8" customWidth="1"/>
    <col min="15" max="16" width="23.453125" style="8" customWidth="1"/>
    <col min="17" max="16384" width="9.1796875" style="8"/>
  </cols>
  <sheetData>
    <row r="1" spans="2:21" ht="7.5" customHeight="1" thickBot="1"/>
    <row r="2" spans="2:21" ht="60" customHeight="1" thickBot="1">
      <c r="B2" s="69" t="str">
        <f ca="1">"Working Days to submission "&amp;'Member Pledge Details'!C5</f>
        <v>Working Days to submission -139</v>
      </c>
      <c r="E2" s="332" t="s">
        <v>8</v>
      </c>
      <c r="F2" s="333"/>
      <c r="G2" s="333"/>
      <c r="H2" s="333"/>
      <c r="I2" s="333"/>
      <c r="J2" s="333"/>
      <c r="K2" s="333"/>
      <c r="L2" s="333"/>
      <c r="M2" s="333"/>
      <c r="N2" s="333"/>
      <c r="O2" s="333"/>
      <c r="P2" s="333"/>
    </row>
    <row r="3" spans="2:21" ht="9" customHeight="1">
      <c r="E3" s="8"/>
      <c r="F3" s="8"/>
      <c r="G3" s="8"/>
      <c r="H3" s="8"/>
      <c r="I3" s="8"/>
      <c r="J3" s="8"/>
      <c r="K3" s="8"/>
      <c r="L3" s="8"/>
    </row>
    <row r="4" spans="2:21" ht="27.75" customHeight="1">
      <c r="E4" s="336" t="str">
        <f>"Your Organisation's Subportfolio Targets "&amp;IF('Member Pledge Details'!AA22="Yes","(mandatory)","(optional)")</f>
        <v>Your Organisation's Subportfolio Targets (mandatory)</v>
      </c>
      <c r="F4" s="337"/>
      <c r="G4" s="337"/>
      <c r="H4" s="337"/>
      <c r="I4" s="337"/>
      <c r="J4" s="337"/>
      <c r="K4" s="337"/>
      <c r="L4" s="338"/>
      <c r="M4" s="334" t="s">
        <v>168</v>
      </c>
      <c r="N4" s="334"/>
      <c r="O4" s="334"/>
      <c r="P4" s="334"/>
    </row>
    <row r="5" spans="2:21" ht="78" customHeight="1">
      <c r="C5" s="49" t="s">
        <v>169</v>
      </c>
      <c r="D5" s="15" t="s">
        <v>170</v>
      </c>
      <c r="E5" s="15" t="s">
        <v>171</v>
      </c>
      <c r="F5" s="15" t="s">
        <v>172</v>
      </c>
      <c r="G5" s="15" t="s">
        <v>173</v>
      </c>
      <c r="H5" s="15" t="s">
        <v>174</v>
      </c>
      <c r="I5" s="15" t="s">
        <v>175</v>
      </c>
      <c r="J5" s="15" t="s">
        <v>94</v>
      </c>
      <c r="K5" s="73" t="s">
        <v>176</v>
      </c>
      <c r="L5" s="73" t="s">
        <v>177</v>
      </c>
      <c r="M5" s="16" t="s">
        <v>178</v>
      </c>
      <c r="N5" s="16" t="s">
        <v>179</v>
      </c>
      <c r="O5" s="16" t="s">
        <v>180</v>
      </c>
      <c r="P5" s="16" t="s">
        <v>143</v>
      </c>
    </row>
    <row r="6" spans="2:21" s="6" customFormat="1" ht="19" customHeight="1">
      <c r="B6" s="317" t="s">
        <v>145</v>
      </c>
      <c r="C6" s="82" t="s">
        <v>43</v>
      </c>
      <c r="D6" s="114">
        <v>42</v>
      </c>
      <c r="E6" s="156" t="str">
        <f>IF('AUM &amp; GHG Emissions (Mandatory)'!I7&lt;&gt;"", 'AUM &amp; GHG Emissions (Mandatory)'!I7, "")</f>
        <v/>
      </c>
      <c r="F6" s="47"/>
      <c r="G6" s="48"/>
      <c r="H6" s="47"/>
      <c r="I6" s="47" t="s">
        <v>436</v>
      </c>
      <c r="J6" s="47"/>
      <c r="K6" s="210"/>
      <c r="L6" s="210"/>
      <c r="M6" s="48"/>
      <c r="N6" s="125" t="str">
        <f ca="1">IFERROR(1-IF('Member Pledge Details'!$AA$22&lt;&gt;"Yes",(OFFSET('AUM &amp; GHG Emissions (Mandatory)'!$I$5,MATCH(Subportfolio!$C6,'AUM &amp; GHG Emissions (Mandatory)'!$C$6:$C$25,0),5,1,1))/(OFFSET('AUM &amp; GHG Emissions (Mandatory)'!$I$5,MATCH(Subportfolio!$C6,'AUM &amp; GHG Emissions (Mandatory)'!$C$6:$C$25,0),'Member Pledge Details'!$AA$11-2017,1,1)),(OFFSET('AUM &amp; GHG Emissions (Mandatory)'!$I$5,MATCH(Subportfolio!$C6,'AUM &amp; GHG Emissions (Mandatory)'!$C$6:$C$25,0),5,1,1))/(OFFSET('AUM &amp; GHG Emissions (Mandatory)'!$I$5,MATCH(Subportfolio!$C6,'AUM &amp; GHG Emissions (Mandatory)'!$C$6:$C$25,0),Subportfolio!$E6-2017,1,1))),"")</f>
        <v/>
      </c>
      <c r="O6" s="20"/>
      <c r="P6" s="20"/>
    </row>
    <row r="7" spans="2:21" s="6" customFormat="1" ht="19" customHeight="1">
      <c r="B7" s="318"/>
      <c r="C7" s="82" t="s">
        <v>146</v>
      </c>
      <c r="D7" s="114">
        <v>65</v>
      </c>
      <c r="E7" s="156"/>
      <c r="F7" s="47"/>
      <c r="G7" s="48"/>
      <c r="H7" s="47"/>
      <c r="I7" s="47"/>
      <c r="J7" s="47"/>
      <c r="K7" s="210"/>
      <c r="L7" s="210"/>
      <c r="M7" s="48"/>
      <c r="N7" s="125" t="str">
        <f ca="1">IFERROR(1-IF('Member Pledge Details'!$AA$22&lt;&gt;"Yes",(OFFSET('AUM &amp; GHG Emissions (Mandatory)'!$I$5,MATCH(Subportfolio!$C7,'AUM &amp; GHG Emissions (Mandatory)'!$C$6:$C$25,0),5,1,1))/(OFFSET('AUM &amp; GHG Emissions (Mandatory)'!$I$5,MATCH(Subportfolio!$C7,'AUM &amp; GHG Emissions (Mandatory)'!$C$6:$C$25,0),'Member Pledge Details'!$AA$11-2017,1,1)),(OFFSET('AUM &amp; GHG Emissions (Mandatory)'!$I$5,MATCH(Subportfolio!$C7,'AUM &amp; GHG Emissions (Mandatory)'!$C$6:$C$25,0),5,1,1))/(OFFSET('AUM &amp; GHG Emissions (Mandatory)'!$I$5,MATCH(Subportfolio!$C7,'AUM &amp; GHG Emissions (Mandatory)'!$C$6:$C$25,0),Subportfolio!$E7-2017,1,1))),"")</f>
        <v/>
      </c>
      <c r="O7" s="20"/>
      <c r="P7" s="20"/>
      <c r="R7" s="72"/>
      <c r="S7" s="72"/>
      <c r="T7" s="72"/>
      <c r="U7" s="72"/>
    </row>
    <row r="8" spans="2:21" s="6" customFormat="1" ht="19" customHeight="1">
      <c r="B8" s="318"/>
      <c r="C8" s="82" t="s">
        <v>147</v>
      </c>
      <c r="D8" s="114">
        <v>45</v>
      </c>
      <c r="E8" s="156" t="str">
        <f>IF('AUM &amp; GHG Emissions (Mandatory)'!I9&lt;&gt;"", 'AUM &amp; GHG Emissions (Mandatory)'!I9, "")</f>
        <v/>
      </c>
      <c r="F8" s="47"/>
      <c r="G8" s="48"/>
      <c r="H8" s="47"/>
      <c r="I8" s="47"/>
      <c r="J8" s="47"/>
      <c r="K8" s="210"/>
      <c r="L8" s="210"/>
      <c r="M8" s="48"/>
      <c r="N8" s="125" t="str">
        <f ca="1">IFERROR(1-IF('Member Pledge Details'!$AA$22&lt;&gt;"Yes",(OFFSET('AUM &amp; GHG Emissions (Mandatory)'!$I$5,MATCH(Subportfolio!$C8,'AUM &amp; GHG Emissions (Mandatory)'!$C$6:$C$25,0),5,1,1))/(OFFSET('AUM &amp; GHG Emissions (Mandatory)'!$I$5,MATCH(Subportfolio!$C8,'AUM &amp; GHG Emissions (Mandatory)'!$C$6:$C$25,0),'Member Pledge Details'!$AA$11-2017,1,1)),(OFFSET('AUM &amp; GHG Emissions (Mandatory)'!$I$5,MATCH(Subportfolio!$C8,'AUM &amp; GHG Emissions (Mandatory)'!$C$6:$C$25,0),5,1,1))/(OFFSET('AUM &amp; GHG Emissions (Mandatory)'!$I$5,MATCH(Subportfolio!$C8,'AUM &amp; GHG Emissions (Mandatory)'!$C$6:$C$25,0),Subportfolio!$E8-2017,1,1))),"")</f>
        <v/>
      </c>
      <c r="O8" s="20"/>
      <c r="P8" s="20"/>
    </row>
    <row r="9" spans="2:21" s="6" customFormat="1" ht="19" customHeight="1">
      <c r="B9" s="335"/>
      <c r="C9" s="82" t="s">
        <v>148</v>
      </c>
      <c r="D9" s="114" t="s">
        <v>181</v>
      </c>
      <c r="E9" s="156" t="str">
        <f>IF('AUM &amp; GHG Emissions (Mandatory)'!I10&lt;&gt;"", 'AUM &amp; GHG Emissions (Mandatory)'!I10, "")</f>
        <v/>
      </c>
      <c r="F9" s="47"/>
      <c r="G9" s="48"/>
      <c r="H9" s="47"/>
      <c r="I9" s="47"/>
      <c r="J9" s="47"/>
      <c r="K9" s="210"/>
      <c r="L9" s="210"/>
      <c r="M9" s="48"/>
      <c r="N9" s="125" t="str">
        <f ca="1">IFERROR(1-IF('Member Pledge Details'!$AA$22&lt;&gt;"Yes",(OFFSET('AUM &amp; GHG Emissions (Mandatory)'!$I$5,MATCH(Subportfolio!$C9,'AUM &amp; GHG Emissions (Mandatory)'!$C$6:$C$25,0),5,1,1))/(OFFSET('AUM &amp; GHG Emissions (Mandatory)'!$I$5,MATCH(Subportfolio!$C9,'AUM &amp; GHG Emissions (Mandatory)'!$C$6:$C$25,0),'Member Pledge Details'!$AA$11-2017,1,1)),(OFFSET('AUM &amp; GHG Emissions (Mandatory)'!$I$5,MATCH(Subportfolio!$C9,'AUM &amp; GHG Emissions (Mandatory)'!$C$6:$C$25,0),5,1,1))/(OFFSET('AUM &amp; GHG Emissions (Mandatory)'!$I$5,MATCH(Subportfolio!$C9,'AUM &amp; GHG Emissions (Mandatory)'!$C$6:$C$25,0),Subportfolio!$E9-2017,1,1))),"")</f>
        <v/>
      </c>
      <c r="O9" s="20"/>
      <c r="P9" s="20"/>
    </row>
    <row r="10" spans="2:21" s="6" customFormat="1" ht="19" customHeight="1">
      <c r="B10" s="317" t="s">
        <v>149</v>
      </c>
      <c r="C10" s="82" t="s">
        <v>41</v>
      </c>
      <c r="D10" s="114">
        <v>42</v>
      </c>
      <c r="E10" s="156" t="str">
        <f>IF('AUM &amp; GHG Emissions (Mandatory)'!I11&lt;&gt;"", 'AUM &amp; GHG Emissions (Mandatory)'!I11, "")</f>
        <v/>
      </c>
      <c r="F10" s="47"/>
      <c r="G10" s="48"/>
      <c r="H10" s="47"/>
      <c r="I10" s="47"/>
      <c r="J10" s="47"/>
      <c r="K10" s="210"/>
      <c r="L10" s="210"/>
      <c r="M10" s="48"/>
      <c r="N10" s="125" t="str">
        <f ca="1">IFERROR(1-IF('Member Pledge Details'!$AA$22&lt;&gt;"Yes",(OFFSET('AUM &amp; GHG Emissions (Mandatory)'!$I$5,MATCH(Subportfolio!$C10,'AUM &amp; GHG Emissions (Mandatory)'!$C$6:$C$25,0),5,1,1))/(OFFSET('AUM &amp; GHG Emissions (Mandatory)'!$I$5,MATCH(Subportfolio!$C10,'AUM &amp; GHG Emissions (Mandatory)'!$C$6:$C$25,0),'Member Pledge Details'!$AA$11-2017,1,1)),(OFFSET('AUM &amp; GHG Emissions (Mandatory)'!$I$5,MATCH(Subportfolio!$C10,'AUM &amp; GHG Emissions (Mandatory)'!$C$6:$C$25,0),5,1,1))/(OFFSET('AUM &amp; GHG Emissions (Mandatory)'!$I$5,MATCH(Subportfolio!$C10,'AUM &amp; GHG Emissions (Mandatory)'!$C$6:$C$25,0),Subportfolio!$E10-2017,1,1))),"")</f>
        <v/>
      </c>
      <c r="O10" s="20"/>
      <c r="P10" s="20"/>
    </row>
    <row r="11" spans="2:21" s="6" customFormat="1" ht="19" customHeight="1">
      <c r="B11" s="318"/>
      <c r="C11" s="82" t="s">
        <v>150</v>
      </c>
      <c r="D11" s="114">
        <v>65</v>
      </c>
      <c r="E11" s="156" t="str">
        <f>IF('AUM &amp; GHG Emissions (Mandatory)'!I12&lt;&gt;"", 'AUM &amp; GHG Emissions (Mandatory)'!I12, "")</f>
        <v/>
      </c>
      <c r="F11" s="47"/>
      <c r="G11" s="48"/>
      <c r="H11" s="47"/>
      <c r="I11" s="47"/>
      <c r="J11" s="47"/>
      <c r="K11" s="210"/>
      <c r="L11" s="210"/>
      <c r="M11" s="48"/>
      <c r="N11" s="125" t="str">
        <f ca="1">IFERROR(1-IF('Member Pledge Details'!$AA$22&lt;&gt;"Yes",(OFFSET('AUM &amp; GHG Emissions (Mandatory)'!$I$5,MATCH(Subportfolio!$C11,'AUM &amp; GHG Emissions (Mandatory)'!$C$6:$C$25,0),5,1,1))/(OFFSET('AUM &amp; GHG Emissions (Mandatory)'!$I$5,MATCH(Subportfolio!$C11,'AUM &amp; GHG Emissions (Mandatory)'!$C$6:$C$25,0),'Member Pledge Details'!$AA$11-2017,1,1)),(OFFSET('AUM &amp; GHG Emissions (Mandatory)'!$I$5,MATCH(Subportfolio!$C11,'AUM &amp; GHG Emissions (Mandatory)'!$C$6:$C$25,0),5,1,1))/(OFFSET('AUM &amp; GHG Emissions (Mandatory)'!$I$5,MATCH(Subportfolio!$C11,'AUM &amp; GHG Emissions (Mandatory)'!$C$6:$C$25,0),Subportfolio!$E11-2017,1,1))),"")</f>
        <v/>
      </c>
      <c r="O11" s="20"/>
      <c r="P11" s="20"/>
    </row>
    <row r="12" spans="2:21" s="6" customFormat="1" ht="28.5" customHeight="1">
      <c r="B12" s="318"/>
      <c r="C12" s="82" t="s">
        <v>151</v>
      </c>
      <c r="D12" s="114" t="s">
        <v>181</v>
      </c>
      <c r="E12" s="156" t="str">
        <f>IF('AUM &amp; GHG Emissions (Mandatory)'!I13&lt;&gt;"", 'AUM &amp; GHG Emissions (Mandatory)'!I13, "")</f>
        <v/>
      </c>
      <c r="F12" s="47"/>
      <c r="G12" s="48"/>
      <c r="H12" s="47"/>
      <c r="I12" s="47"/>
      <c r="J12" s="47"/>
      <c r="K12" s="210"/>
      <c r="L12" s="210"/>
      <c r="M12" s="48"/>
      <c r="N12" s="125" t="str">
        <f ca="1">IFERROR(1-IF('Member Pledge Details'!$AA$22&lt;&gt;"Yes",(OFFSET('AUM &amp; GHG Emissions (Mandatory)'!$I$5,MATCH(Subportfolio!$C12,'AUM &amp; GHG Emissions (Mandatory)'!$C$6:$C$25,0),5,1,1))/(OFFSET('AUM &amp; GHG Emissions (Mandatory)'!$I$5,MATCH(Subportfolio!$C12,'AUM &amp; GHG Emissions (Mandatory)'!$C$6:$C$25,0),'Member Pledge Details'!$AA$11-2017,1,1)),(OFFSET('AUM &amp; GHG Emissions (Mandatory)'!$I$5,MATCH(Subportfolio!$C12,'AUM &amp; GHG Emissions (Mandatory)'!$C$6:$C$25,0),5,1,1))/(OFFSET('AUM &amp; GHG Emissions (Mandatory)'!$I$5,MATCH(Subportfolio!$C12,'AUM &amp; GHG Emissions (Mandatory)'!$C$6:$C$25,0),Subportfolio!$E12-2017,1,1))),"")</f>
        <v/>
      </c>
      <c r="O12" s="20"/>
      <c r="P12" s="20"/>
    </row>
    <row r="13" spans="2:21" s="6" customFormat="1" ht="19" customHeight="1">
      <c r="B13" s="335"/>
      <c r="C13" s="82" t="s">
        <v>152</v>
      </c>
      <c r="D13" s="114" t="s">
        <v>182</v>
      </c>
      <c r="E13" s="156" t="str">
        <f>IF('AUM &amp; GHG Emissions (Mandatory)'!I14&lt;&gt;"", 'AUM &amp; GHG Emissions (Mandatory)'!I14, "")</f>
        <v/>
      </c>
      <c r="F13" s="47"/>
      <c r="G13" s="48"/>
      <c r="H13" s="47"/>
      <c r="I13" s="47"/>
      <c r="J13" s="47"/>
      <c r="K13" s="210"/>
      <c r="L13" s="210"/>
      <c r="M13" s="48"/>
      <c r="N13" s="125" t="str">
        <f ca="1">IFERROR(1-IF('Member Pledge Details'!$AA$22&lt;&gt;"Yes",(OFFSET('AUM &amp; GHG Emissions (Mandatory)'!$I$5,MATCH(Subportfolio!$C13,'AUM &amp; GHG Emissions (Mandatory)'!$C$6:$C$25,0),5,1,1))/(OFFSET('AUM &amp; GHG Emissions (Mandatory)'!$I$5,MATCH(Subportfolio!$C13,'AUM &amp; GHG Emissions (Mandatory)'!$C$6:$C$25,0),'Member Pledge Details'!$AA$11-2017,1,1)),(OFFSET('AUM &amp; GHG Emissions (Mandatory)'!$I$5,MATCH(Subportfolio!$C13,'AUM &amp; GHG Emissions (Mandatory)'!$C$6:$C$25,0),5,1,1))/(OFFSET('AUM &amp; GHG Emissions (Mandatory)'!$I$5,MATCH(Subportfolio!$C13,'AUM &amp; GHG Emissions (Mandatory)'!$C$6:$C$25,0),Subportfolio!$E13-2017,1,1))),"")</f>
        <v/>
      </c>
      <c r="O13" s="20"/>
      <c r="P13" s="20"/>
    </row>
    <row r="14" spans="2:21" s="6" customFormat="1" ht="19" customHeight="1">
      <c r="B14" s="317" t="s">
        <v>153</v>
      </c>
      <c r="C14" s="82" t="s">
        <v>154</v>
      </c>
      <c r="D14" s="114">
        <v>49</v>
      </c>
      <c r="E14" s="156" t="str">
        <f>IF('AUM &amp; GHG Emissions (Mandatory)'!I15&lt;&gt;"", 'AUM &amp; GHG Emissions (Mandatory)'!I15, "")</f>
        <v/>
      </c>
      <c r="F14" s="47"/>
      <c r="G14" s="48"/>
      <c r="H14" s="47"/>
      <c r="I14" s="47"/>
      <c r="J14" s="47"/>
      <c r="K14" s="119"/>
      <c r="L14" s="120"/>
      <c r="M14" s="48"/>
      <c r="N14" s="125" t="str">
        <f ca="1">IFERROR(1-IF('Member Pledge Details'!$AA$22&lt;&gt;"Yes",(OFFSET('AUM &amp; GHG Emissions (Mandatory)'!$I$5,MATCH(Subportfolio!$C14,'AUM &amp; GHG Emissions (Mandatory)'!$C$6:$C$25,0),5,1,1))/(OFFSET('AUM &amp; GHG Emissions (Mandatory)'!$I$5,MATCH(Subportfolio!$C14,'AUM &amp; GHG Emissions (Mandatory)'!$C$6:$C$25,0),'Member Pledge Details'!$AA$11-2017,1,1)),(OFFSET('AUM &amp; GHG Emissions (Mandatory)'!$I$5,MATCH(Subportfolio!$C14,'AUM &amp; GHG Emissions (Mandatory)'!$C$6:$C$25,0),5,1,1))/(OFFSET('AUM &amp; GHG Emissions (Mandatory)'!$I$5,MATCH(Subportfolio!$C14,'AUM &amp; GHG Emissions (Mandatory)'!$C$6:$C$25,0),Subportfolio!$E14-2017,1,1))),"")</f>
        <v/>
      </c>
      <c r="O14" s="20"/>
      <c r="P14" s="20"/>
    </row>
    <row r="15" spans="2:21" s="6" customFormat="1" ht="19" customHeight="1">
      <c r="B15" s="318"/>
      <c r="C15" s="82" t="s">
        <v>155</v>
      </c>
      <c r="D15" s="114">
        <v>57</v>
      </c>
      <c r="E15" s="156" t="str">
        <f>IF('AUM &amp; GHG Emissions (Mandatory)'!I16&lt;&gt;"", 'AUM &amp; GHG Emissions (Mandatory)'!I16, "")</f>
        <v/>
      </c>
      <c r="F15" s="47"/>
      <c r="G15" s="48"/>
      <c r="H15" s="47"/>
      <c r="I15" s="47"/>
      <c r="J15" s="47"/>
      <c r="K15" s="210"/>
      <c r="L15" s="210"/>
      <c r="M15" s="48"/>
      <c r="N15" s="125" t="str">
        <f ca="1">IFERROR(1-IF('Member Pledge Details'!$AA$22&lt;&gt;"Yes",(OFFSET('AUM &amp; GHG Emissions (Mandatory)'!$I$5,MATCH(Subportfolio!$C15,'AUM &amp; GHG Emissions (Mandatory)'!$C$6:$C$25,0),5,1,1))/(OFFSET('AUM &amp; GHG Emissions (Mandatory)'!$I$5,MATCH(Subportfolio!$C15,'AUM &amp; GHG Emissions (Mandatory)'!$C$6:$C$25,0),'Member Pledge Details'!$AA$11-2017,1,1)),(OFFSET('AUM &amp; GHG Emissions (Mandatory)'!$I$5,MATCH(Subportfolio!$C15,'AUM &amp; GHG Emissions (Mandatory)'!$C$6:$C$25,0),5,1,1))/(OFFSET('AUM &amp; GHG Emissions (Mandatory)'!$I$5,MATCH(Subportfolio!$C15,'AUM &amp; GHG Emissions (Mandatory)'!$C$6:$C$25,0),Subportfolio!$E15-2017,1,1))),"")</f>
        <v/>
      </c>
      <c r="O15" s="20"/>
      <c r="P15" s="20"/>
    </row>
    <row r="16" spans="2:21" s="6" customFormat="1" ht="19" customHeight="1">
      <c r="B16" s="318"/>
      <c r="C16" s="82" t="s">
        <v>47</v>
      </c>
      <c r="D16" s="114">
        <v>62</v>
      </c>
      <c r="E16" s="156" t="str">
        <f>IF('AUM &amp; GHG Emissions (Mandatory)'!I17&lt;&gt;"", 'AUM &amp; GHG Emissions (Mandatory)'!I17, "")</f>
        <v/>
      </c>
      <c r="F16" s="47"/>
      <c r="G16" s="48"/>
      <c r="H16" s="47"/>
      <c r="I16" s="47"/>
      <c r="J16" s="47"/>
      <c r="K16" s="210"/>
      <c r="L16" s="210"/>
      <c r="M16" s="48"/>
      <c r="N16" s="125" t="str">
        <f ca="1">IFERROR(1-IF('Member Pledge Details'!$AA$22&lt;&gt;"Yes",(OFFSET('AUM &amp; GHG Emissions (Mandatory)'!$I$5,MATCH(Subportfolio!$C16,'AUM &amp; GHG Emissions (Mandatory)'!$C$6:$C$25,0),5,1,1))/(OFFSET('AUM &amp; GHG Emissions (Mandatory)'!$I$5,MATCH(Subportfolio!$C16,'AUM &amp; GHG Emissions (Mandatory)'!$C$6:$C$25,0),'Member Pledge Details'!$AA$11-2017,1,1)),(OFFSET('AUM &amp; GHG Emissions (Mandatory)'!$I$5,MATCH(Subportfolio!$C16,'AUM &amp; GHG Emissions (Mandatory)'!$C$6:$C$25,0),5,1,1))/(OFFSET('AUM &amp; GHG Emissions (Mandatory)'!$I$5,MATCH(Subportfolio!$C16,'AUM &amp; GHG Emissions (Mandatory)'!$C$6:$C$25,0),Subportfolio!$E16-2017,1,1))),"")</f>
        <v/>
      </c>
      <c r="O16" s="20"/>
      <c r="P16" s="20"/>
    </row>
    <row r="17" spans="2:18" s="6" customFormat="1" ht="19" customHeight="1">
      <c r="B17" s="318"/>
      <c r="C17" s="82" t="s">
        <v>156</v>
      </c>
      <c r="D17" s="114" t="s">
        <v>182</v>
      </c>
      <c r="E17" s="156" t="str">
        <f>IF('AUM &amp; GHG Emissions (Mandatory)'!I18&lt;&gt;"", 'AUM &amp; GHG Emissions (Mandatory)'!I18, "")</f>
        <v/>
      </c>
      <c r="F17" s="47"/>
      <c r="G17" s="48"/>
      <c r="H17" s="47"/>
      <c r="I17" s="47"/>
      <c r="J17" s="47"/>
      <c r="K17" s="210"/>
      <c r="L17" s="210"/>
      <c r="M17" s="48"/>
      <c r="N17" s="125" t="str">
        <f ca="1">IFERROR(1-IF('Member Pledge Details'!$AA$22&lt;&gt;"Yes",(OFFSET('AUM &amp; GHG Emissions (Mandatory)'!$I$5,MATCH(Subportfolio!$C17,'AUM &amp; GHG Emissions (Mandatory)'!$C$6:$C$25,0),5,1,1))/(OFFSET('AUM &amp; GHG Emissions (Mandatory)'!$I$5,MATCH(Subportfolio!$C17,'AUM &amp; GHG Emissions (Mandatory)'!$C$6:$C$25,0),'Member Pledge Details'!$AA$11-2017,1,1)),(OFFSET('AUM &amp; GHG Emissions (Mandatory)'!$I$5,MATCH(Subportfolio!$C17,'AUM &amp; GHG Emissions (Mandatory)'!$C$6:$C$25,0),5,1,1))/(OFFSET('AUM &amp; GHG Emissions (Mandatory)'!$I$5,MATCH(Subportfolio!$C17,'AUM &amp; GHG Emissions (Mandatory)'!$C$6:$C$25,0),Subportfolio!$E17-2017,1,1))),"")</f>
        <v/>
      </c>
      <c r="O17" s="20"/>
      <c r="P17" s="20"/>
    </row>
    <row r="18" spans="2:18" s="6" customFormat="1" ht="19" customHeight="1">
      <c r="B18" s="335"/>
      <c r="C18" s="82" t="s">
        <v>157</v>
      </c>
      <c r="D18" s="114" t="s">
        <v>182</v>
      </c>
      <c r="E18" s="156" t="str">
        <f>IF('AUM &amp; GHG Emissions (Mandatory)'!I19&lt;&gt;"", 'AUM &amp; GHG Emissions (Mandatory)'!I19, "")</f>
        <v/>
      </c>
      <c r="F18" s="47"/>
      <c r="G18" s="48"/>
      <c r="H18" s="47"/>
      <c r="I18" s="47"/>
      <c r="J18" s="47"/>
      <c r="K18" s="210"/>
      <c r="L18" s="210"/>
      <c r="M18" s="48"/>
      <c r="N18" s="125" t="str">
        <f ca="1">IFERROR(1-IF('Member Pledge Details'!$AA$22&lt;&gt;"Yes",(OFFSET('AUM &amp; GHG Emissions (Mandatory)'!$I$5,MATCH(Subportfolio!$C18,'AUM &amp; GHG Emissions (Mandatory)'!$C$6:$C$25,0),5,1,1))/(OFFSET('AUM &amp; GHG Emissions (Mandatory)'!$I$5,MATCH(Subportfolio!$C18,'AUM &amp; GHG Emissions (Mandatory)'!$C$6:$C$25,0),'Member Pledge Details'!$AA$11-2017,1,1)),(OFFSET('AUM &amp; GHG Emissions (Mandatory)'!$I$5,MATCH(Subportfolio!$C18,'AUM &amp; GHG Emissions (Mandatory)'!$C$6:$C$25,0),5,1,1))/(OFFSET('AUM &amp; GHG Emissions (Mandatory)'!$I$5,MATCH(Subportfolio!$C18,'AUM &amp; GHG Emissions (Mandatory)'!$C$6:$C$25,0),Subportfolio!$E18-2017,1,1))),"")</f>
        <v/>
      </c>
      <c r="O18" s="20"/>
      <c r="P18" s="20"/>
    </row>
    <row r="19" spans="2:18" s="6" customFormat="1" ht="19" customHeight="1">
      <c r="B19" s="317" t="s">
        <v>158</v>
      </c>
      <c r="C19" s="82" t="s">
        <v>159</v>
      </c>
      <c r="D19" s="114">
        <v>72</v>
      </c>
      <c r="E19" s="156" t="str">
        <f>IF('AUM &amp; GHG Emissions (Mandatory)'!I20&lt;&gt;"", 'AUM &amp; GHG Emissions (Mandatory)'!I20, "")</f>
        <v/>
      </c>
      <c r="F19" s="47"/>
      <c r="G19" s="48"/>
      <c r="H19" s="47"/>
      <c r="I19" s="47"/>
      <c r="J19" s="47"/>
      <c r="K19" s="210"/>
      <c r="L19" s="210"/>
      <c r="M19" s="48"/>
      <c r="N19" s="125" t="str">
        <f ca="1">IFERROR(1-IF('Member Pledge Details'!$AA$22&lt;&gt;"Yes",(OFFSET('AUM &amp; GHG Emissions (Mandatory)'!$I$5,MATCH(Subportfolio!$C19,'AUM &amp; GHG Emissions (Mandatory)'!$C$6:$C$25,0),5,1,1))/(OFFSET('AUM &amp; GHG Emissions (Mandatory)'!$I$5,MATCH(Subportfolio!$C19,'AUM &amp; GHG Emissions (Mandatory)'!$C$6:$C$25,0),'Member Pledge Details'!$AA$11-2017,1,1)),(OFFSET('AUM &amp; GHG Emissions (Mandatory)'!$I$5,MATCH(Subportfolio!$C19,'AUM &amp; GHG Emissions (Mandatory)'!$C$6:$C$25,0),5,1,1))/(OFFSET('AUM &amp; GHG Emissions (Mandatory)'!$I$5,MATCH(Subportfolio!$C19,'AUM &amp; GHG Emissions (Mandatory)'!$C$6:$C$25,0),Subportfolio!$E19-2017,1,1))),"")</f>
        <v/>
      </c>
      <c r="O19" s="20"/>
      <c r="P19" s="20"/>
    </row>
    <row r="20" spans="2:18" s="6" customFormat="1" ht="19" customHeight="1">
      <c r="B20" s="318"/>
      <c r="C20" s="82" t="s">
        <v>160</v>
      </c>
      <c r="D20" s="114" t="s">
        <v>182</v>
      </c>
      <c r="E20" s="156" t="str">
        <f>IF('AUM &amp; GHG Emissions (Mandatory)'!I21&lt;&gt;"", 'AUM &amp; GHG Emissions (Mandatory)'!I21, "")</f>
        <v/>
      </c>
      <c r="F20" s="47"/>
      <c r="G20" s="48"/>
      <c r="H20" s="47"/>
      <c r="I20" s="47"/>
      <c r="J20" s="47"/>
      <c r="K20" s="210"/>
      <c r="L20" s="210"/>
      <c r="M20" s="48"/>
      <c r="N20" s="125" t="str">
        <f ca="1">IFERROR(1-IF('Member Pledge Details'!$AA$22&lt;&gt;"Yes",(OFFSET('AUM &amp; GHG Emissions (Mandatory)'!$I$5,MATCH(Subportfolio!$C20,'AUM &amp; GHG Emissions (Mandatory)'!$C$6:$C$25,0),5,1,1))/(OFFSET('AUM &amp; GHG Emissions (Mandatory)'!$I$5,MATCH(Subportfolio!$C20,'AUM &amp; GHG Emissions (Mandatory)'!$C$6:$C$25,0),'Member Pledge Details'!$AA$11-2017,1,1)),(OFFSET('AUM &amp; GHG Emissions (Mandatory)'!$I$5,MATCH(Subportfolio!$C20,'AUM &amp; GHG Emissions (Mandatory)'!$C$6:$C$25,0),5,1,1))/(OFFSET('AUM &amp; GHG Emissions (Mandatory)'!$I$5,MATCH(Subportfolio!$C20,'AUM &amp; GHG Emissions (Mandatory)'!$C$6:$C$25,0),Subportfolio!$E20-2017,1,1))),"")</f>
        <v/>
      </c>
      <c r="O20" s="20"/>
      <c r="P20" s="20"/>
    </row>
    <row r="21" spans="2:18" s="6" customFormat="1" ht="19" customHeight="1">
      <c r="B21" s="318"/>
      <c r="C21" s="82" t="s">
        <v>161</v>
      </c>
      <c r="D21" s="114" t="s">
        <v>182</v>
      </c>
      <c r="E21" s="156" t="str">
        <f>IF('AUM &amp; GHG Emissions (Mandatory)'!I22&lt;&gt;"", 'AUM &amp; GHG Emissions (Mandatory)'!I22, "")</f>
        <v/>
      </c>
      <c r="F21" s="47"/>
      <c r="G21" s="48"/>
      <c r="H21" s="47"/>
      <c r="I21" s="47"/>
      <c r="J21" s="47"/>
      <c r="K21" s="210"/>
      <c r="L21" s="210"/>
      <c r="M21" s="48"/>
      <c r="N21" s="125" t="str">
        <f ca="1">IFERROR(1-IF('Member Pledge Details'!$AA$22&lt;&gt;"Yes",(OFFSET('AUM &amp; GHG Emissions (Mandatory)'!$I$5,MATCH(Subportfolio!$C21,'AUM &amp; GHG Emissions (Mandatory)'!$C$6:$C$25,0),5,1,1))/(OFFSET('AUM &amp; GHG Emissions (Mandatory)'!$I$5,MATCH(Subportfolio!$C21,'AUM &amp; GHG Emissions (Mandatory)'!$C$6:$C$25,0),'Member Pledge Details'!$AA$11-2017,1,1)),(OFFSET('AUM &amp; GHG Emissions (Mandatory)'!$I$5,MATCH(Subportfolio!$C21,'AUM &amp; GHG Emissions (Mandatory)'!$C$6:$C$25,0),5,1,1))/(OFFSET('AUM &amp; GHG Emissions (Mandatory)'!$I$5,MATCH(Subportfolio!$C21,'AUM &amp; GHG Emissions (Mandatory)'!$C$6:$C$25,0),Subportfolio!$E21-2017,1,1))),"")</f>
        <v/>
      </c>
      <c r="O21" s="20"/>
      <c r="P21" s="20"/>
    </row>
    <row r="22" spans="2:18" ht="19" customHeight="1">
      <c r="B22" s="319" t="s">
        <v>162</v>
      </c>
      <c r="C22" s="82" t="s">
        <v>163</v>
      </c>
      <c r="D22" s="114" t="s">
        <v>182</v>
      </c>
      <c r="E22" s="156" t="str">
        <f>IF('AUM &amp; GHG Emissions (Mandatory)'!I23&lt;&gt;"", 'AUM &amp; GHG Emissions (Mandatory)'!I23, "")</f>
        <v/>
      </c>
      <c r="F22" s="47"/>
      <c r="G22" s="48"/>
      <c r="H22" s="47"/>
      <c r="I22" s="47"/>
      <c r="J22" s="47"/>
      <c r="K22" s="210"/>
      <c r="L22" s="210"/>
      <c r="M22" s="48"/>
      <c r="N22" s="125" t="str">
        <f ca="1">IFERROR(1-IF('Member Pledge Details'!$AA$22&lt;&gt;"Yes",(OFFSET('AUM &amp; GHG Emissions (Mandatory)'!$I$5,MATCH(Subportfolio!$C22,'AUM &amp; GHG Emissions (Mandatory)'!$C$6:$C$25,0),5,1,1))/(OFFSET('AUM &amp; GHG Emissions (Mandatory)'!$I$5,MATCH(Subportfolio!$C22,'AUM &amp; GHG Emissions (Mandatory)'!$C$6:$C$25,0),'Member Pledge Details'!$AA$11-2017,1,1)),(OFFSET('AUM &amp; GHG Emissions (Mandatory)'!$I$5,MATCH(Subportfolio!$C22,'AUM &amp; GHG Emissions (Mandatory)'!$C$6:$C$25,0),5,1,1))/(OFFSET('AUM &amp; GHG Emissions (Mandatory)'!$I$5,MATCH(Subportfolio!$C22,'AUM &amp; GHG Emissions (Mandatory)'!$C$6:$C$25,0),Subportfolio!$E22-2017,1,1))),"")</f>
        <v/>
      </c>
      <c r="O22" s="20"/>
      <c r="P22" s="20"/>
    </row>
    <row r="23" spans="2:18" ht="19" customHeight="1">
      <c r="B23" s="319"/>
      <c r="C23" s="82" t="s">
        <v>164</v>
      </c>
      <c r="D23" s="114" t="s">
        <v>182</v>
      </c>
      <c r="E23" s="156" t="str">
        <f>IF('AUM &amp; GHG Emissions (Mandatory)'!I24&lt;&gt;"", 'AUM &amp; GHG Emissions (Mandatory)'!I24, "")</f>
        <v/>
      </c>
      <c r="F23" s="47"/>
      <c r="G23" s="48"/>
      <c r="H23" s="47"/>
      <c r="I23" s="47"/>
      <c r="J23" s="47"/>
      <c r="K23" s="210"/>
      <c r="L23" s="210"/>
      <c r="M23" s="48"/>
      <c r="N23" s="125" t="str">
        <f ca="1">IFERROR(1-IF('Member Pledge Details'!$AA$22&lt;&gt;"Yes",(OFFSET('AUM &amp; GHG Emissions (Mandatory)'!$I$5,MATCH(Subportfolio!$C23,'AUM &amp; GHG Emissions (Mandatory)'!$C$6:$C$25,0),5,1,1))/(OFFSET('AUM &amp; GHG Emissions (Mandatory)'!$I$5,MATCH(Subportfolio!$C23,'AUM &amp; GHG Emissions (Mandatory)'!$C$6:$C$25,0),'Member Pledge Details'!$AA$11-2017,1,1)),(OFFSET('AUM &amp; GHG Emissions (Mandatory)'!$I$5,MATCH(Subportfolio!$C23,'AUM &amp; GHG Emissions (Mandatory)'!$C$6:$C$25,0),5,1,1))/(OFFSET('AUM &amp; GHG Emissions (Mandatory)'!$I$5,MATCH(Subportfolio!$C23,'AUM &amp; GHG Emissions (Mandatory)'!$C$6:$C$25,0),Subportfolio!$E23-2017,1,1))),"")</f>
        <v/>
      </c>
      <c r="O23" s="20"/>
      <c r="P23" s="20"/>
    </row>
    <row r="24" spans="2:18" ht="19" customHeight="1">
      <c r="B24" s="319"/>
      <c r="C24" s="86" t="s">
        <v>61</v>
      </c>
      <c r="D24" s="22" t="s">
        <v>182</v>
      </c>
      <c r="E24" s="156" t="str">
        <f>IF('AUM &amp; GHG Emissions (Mandatory)'!I25&lt;&gt;"", 'AUM &amp; GHG Emissions (Mandatory)'!I25, "")</f>
        <v/>
      </c>
      <c r="F24" s="47"/>
      <c r="G24" s="48"/>
      <c r="H24" s="47"/>
      <c r="I24" s="47"/>
      <c r="J24" s="47"/>
      <c r="K24" s="210"/>
      <c r="L24" s="210"/>
      <c r="M24" s="48"/>
      <c r="N24" s="125" t="str">
        <f ca="1">IFERROR(1-IF('Member Pledge Details'!$AA$22&lt;&gt;"Yes",(OFFSET('AUM &amp; GHG Emissions (Mandatory)'!$I$5,MATCH(Subportfolio!$C24,'AUM &amp; GHG Emissions (Mandatory)'!$C$6:$C$25,0),5,1,1))/(OFFSET('AUM &amp; GHG Emissions (Mandatory)'!$I$5,MATCH(Subportfolio!$C24,'AUM &amp; GHG Emissions (Mandatory)'!$C$6:$C$25,0),'Member Pledge Details'!$AA$11-2017,1,1)),(OFFSET('AUM &amp; GHG Emissions (Mandatory)'!$I$5,MATCH(Subportfolio!$C24,'AUM &amp; GHG Emissions (Mandatory)'!$C$6:$C$25,0),5,1,1))/(OFFSET('AUM &amp; GHG Emissions (Mandatory)'!$I$5,MATCH(Subportfolio!$C24,'AUM &amp; GHG Emissions (Mandatory)'!$C$6:$C$25,0),Subportfolio!$E24-2017,1,1))),"")</f>
        <v/>
      </c>
      <c r="O24" s="20"/>
      <c r="P24" s="20"/>
    </row>
    <row r="25" spans="2:18" ht="19" customHeight="1">
      <c r="B25" s="50"/>
      <c r="C25" s="86" t="s">
        <v>183</v>
      </c>
      <c r="D25" s="22" t="s">
        <v>182</v>
      </c>
      <c r="E25" s="47"/>
      <c r="F25" s="47"/>
      <c r="G25" s="48"/>
      <c r="H25" s="47"/>
      <c r="I25" s="47"/>
      <c r="J25" s="47"/>
      <c r="K25" s="210"/>
      <c r="L25" s="210"/>
      <c r="M25" s="48"/>
      <c r="N25" s="125" t="str">
        <f ca="1">IFERROR(1-IF('Member Pledge Details'!$AA$22&lt;&gt;"Yes",(OFFSET('AUM &amp; GHG Emissions (Mandatory)'!$I$5,MATCH(Subportfolio!$C25,'AUM &amp; GHG Emissions (Mandatory)'!$C$6:$C$25,0),5,1,1))/(OFFSET('AUM &amp; GHG Emissions (Mandatory)'!$I$5,MATCH(Subportfolio!$C25,'AUM &amp; GHG Emissions (Mandatory)'!$C$6:$C$25,0),'Member Pledge Details'!$AA$11-2017,1,1)),(OFFSET('AUM &amp; GHG Emissions (Mandatory)'!$I$5,MATCH(Subportfolio!$C25,'AUM &amp; GHG Emissions (Mandatory)'!$C$6:$C$25,0),5,1,1))/(OFFSET('AUM &amp; GHG Emissions (Mandatory)'!$I$5,MATCH(Subportfolio!$C25,'AUM &amp; GHG Emissions (Mandatory)'!$C$6:$C$25,0),Subportfolio!$E25-2017,1,1))),"")</f>
        <v/>
      </c>
      <c r="O25" s="20"/>
      <c r="P25" s="20"/>
      <c r="R25" s="6"/>
    </row>
    <row r="26" spans="2:18" ht="19" customHeight="1">
      <c r="B26" s="50"/>
      <c r="C26" s="86" t="s">
        <v>184</v>
      </c>
      <c r="D26" s="22" t="s">
        <v>182</v>
      </c>
      <c r="E26" s="47"/>
      <c r="F26" s="47"/>
      <c r="G26" s="48"/>
      <c r="H26" s="47"/>
      <c r="I26" s="47"/>
      <c r="J26" s="47"/>
      <c r="K26" s="210"/>
      <c r="L26" s="210"/>
      <c r="M26" s="48"/>
      <c r="N26" s="125" t="str">
        <f ca="1">IFERROR(1-IF('Member Pledge Details'!$AA$22&lt;&gt;"Yes",(OFFSET('AUM &amp; GHG Emissions (Mandatory)'!$I$5,MATCH(Subportfolio!$C26,'AUM &amp; GHG Emissions (Mandatory)'!$C$6:$C$25,0),5,1,1))/(OFFSET('AUM &amp; GHG Emissions (Mandatory)'!$I$5,MATCH(Subportfolio!$C26,'AUM &amp; GHG Emissions (Mandatory)'!$C$6:$C$25,0),'Member Pledge Details'!$AA$11-2017,1,1)),(OFFSET('AUM &amp; GHG Emissions (Mandatory)'!$I$5,MATCH(Subportfolio!$C26,'AUM &amp; GHG Emissions (Mandatory)'!$C$6:$C$25,0),5,1,1))/(OFFSET('AUM &amp; GHG Emissions (Mandatory)'!$I$5,MATCH(Subportfolio!$C26,'AUM &amp; GHG Emissions (Mandatory)'!$C$6:$C$25,0),Subportfolio!$E26-2017,1,1))),"")</f>
        <v/>
      </c>
      <c r="O26" s="20"/>
      <c r="P26" s="20"/>
    </row>
    <row r="27" spans="2:18" ht="19" customHeight="1">
      <c r="B27" s="50"/>
      <c r="C27" s="86" t="s">
        <v>185</v>
      </c>
      <c r="D27" s="22" t="s">
        <v>182</v>
      </c>
      <c r="E27" s="47"/>
      <c r="F27" s="47"/>
      <c r="G27" s="48"/>
      <c r="H27" s="47"/>
      <c r="I27" s="47"/>
      <c r="J27" s="47"/>
      <c r="K27" s="210"/>
      <c r="L27" s="210"/>
      <c r="M27" s="48"/>
      <c r="N27" s="125" t="str">
        <f ca="1">IFERROR(1-IF('Member Pledge Details'!$AA$22&lt;&gt;"Yes",(OFFSET('AUM &amp; GHG Emissions (Mandatory)'!$I$5,MATCH(Subportfolio!$C27,'AUM &amp; GHG Emissions (Mandatory)'!$C$6:$C$25,0),5,1,1))/(OFFSET('AUM &amp; GHG Emissions (Mandatory)'!$I$5,MATCH(Subportfolio!$C27,'AUM &amp; GHG Emissions (Mandatory)'!$C$6:$C$25,0),'Member Pledge Details'!$AA$11-2017,1,1)),(OFFSET('AUM &amp; GHG Emissions (Mandatory)'!$I$5,MATCH(Subportfolio!$C27,'AUM &amp; GHG Emissions (Mandatory)'!$C$6:$C$25,0),5,1,1))/(OFFSET('AUM &amp; GHG Emissions (Mandatory)'!$I$5,MATCH(Subportfolio!$C27,'AUM &amp; GHG Emissions (Mandatory)'!$C$6:$C$25,0),Subportfolio!$E27-2017,1,1))),"")</f>
        <v/>
      </c>
      <c r="O27" s="20"/>
      <c r="P27" s="20"/>
    </row>
    <row r="29" spans="2:18" ht="35.5" customHeight="1">
      <c r="B29" s="339" t="s">
        <v>166</v>
      </c>
      <c r="C29" s="340"/>
      <c r="D29" s="341"/>
      <c r="E29" s="204"/>
    </row>
    <row r="30" spans="2:18" ht="35.5" customHeight="1">
      <c r="B30" s="339" t="s">
        <v>167</v>
      </c>
      <c r="C30" s="340"/>
      <c r="D30" s="341"/>
      <c r="E30" s="204"/>
    </row>
  </sheetData>
  <sheetProtection algorithmName="SHA-512" hashValue="lYbj8ArEnMcfBVfyCcSLmp/ibOAXr6Fgz835hMz5PRQnIxXd6uUJgwDxEN9bxWJ8gmXH5uCA9tUMYiMjZ8Z6Mg==" saltValue="Pft+XssA0SADY57Cq7OAHg==" spinCount="100000" sheet="1" objects="1" scenarios="1"/>
  <protectedRanges>
    <protectedRange sqref="E25:E27 E29:E30 F6:J27 K14:L14 M6:M27 O6:P27" name="Subportfolio"/>
  </protectedRanges>
  <mergeCells count="10">
    <mergeCell ref="B29:D29"/>
    <mergeCell ref="B30:D30"/>
    <mergeCell ref="B19:B21"/>
    <mergeCell ref="B22:B24"/>
    <mergeCell ref="B14:B18"/>
    <mergeCell ref="E2:P2"/>
    <mergeCell ref="M4:P4"/>
    <mergeCell ref="B6:B9"/>
    <mergeCell ref="B10:B13"/>
    <mergeCell ref="E4:L4"/>
  </mergeCells>
  <conditionalFormatting sqref="G6:G7">
    <cfRule type="expression" dxfId="80" priority="6">
      <formula>$G6 &lt;0.22</formula>
    </cfRule>
  </conditionalFormatting>
  <conditionalFormatting sqref="G8:G9">
    <cfRule type="expression" dxfId="79" priority="3">
      <formula>$G8&lt;0.22</formula>
    </cfRule>
  </conditionalFormatting>
  <conditionalFormatting sqref="G10:G11">
    <cfRule type="expression" dxfId="78" priority="5">
      <formula>$G10 &lt;0.22</formula>
    </cfRule>
  </conditionalFormatting>
  <conditionalFormatting sqref="G12:G13">
    <cfRule type="expression" dxfId="77" priority="2">
      <formula>$G12&lt;0.22</formula>
    </cfRule>
  </conditionalFormatting>
  <conditionalFormatting sqref="G14">
    <cfRule type="expression" dxfId="76" priority="4">
      <formula>$G14 &lt;0.22</formula>
    </cfRule>
  </conditionalFormatting>
  <conditionalFormatting sqref="G15:G27">
    <cfRule type="expression" dxfId="75" priority="1">
      <formula>$G15&lt;0.22</formula>
    </cfRule>
  </conditionalFormatting>
  <conditionalFormatting sqref="J6:J27">
    <cfRule type="expression" dxfId="74" priority="12">
      <formula>$I6="Others"</formula>
    </cfRule>
  </conditionalFormatting>
  <dataValidations count="1">
    <dataValidation type="decimal" allowBlank="1" showInputMessage="1" showErrorMessage="1" sqref="G6:G27 K14" xr:uid="{B161D064-94B6-4D22-89F9-F844C8CD7722}">
      <formula1>0</formula1>
      <formula2>1</formula2>
    </dataValidation>
  </dataValidations>
  <pageMargins left="0.7" right="0.7" top="0.75" bottom="0.75" header="0.3" footer="0.3"/>
  <pageSetup paperSize="9" orientation="portrait" r:id="rId1"/>
  <headerFooter>
    <oddFooter>&amp;C_x000D_&amp;1#&amp;"Calibri"&amp;10&amp;K000000 GIE_AXA_Public</oddFooter>
  </headerFooter>
  <ignoredErrors>
    <ignoredError sqref="E8:E24"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7" id="{69F9EFA5-470E-46EB-AEB2-D627B1E8AE89}">
            <xm:f>'Member Pledge Details'!$AA$21 &lt;&gt; "Yes"</xm:f>
            <x14:dxf>
              <fill>
                <patternFill patternType="solid">
                  <fgColor theme="0"/>
                  <bgColor theme="9" tint="0.79998168889431442"/>
                </patternFill>
              </fill>
            </x14:dxf>
          </x14:cfRule>
          <xm:sqref>E29:E30</xm:sqref>
        </x14:conditionalFormatting>
        <x14:conditionalFormatting xmlns:xm="http://schemas.microsoft.com/office/excel/2006/main">
          <x14:cfRule type="expression" priority="8" id="{E6C8EB69-26CC-4BB0-A9A8-E69178BA3CEE}">
            <xm:f>'Member Pledge Details'!$AA$22 = "Yes"</xm:f>
            <x14:dxf>
              <fill>
                <patternFill patternType="solid">
                  <fgColor theme="0"/>
                  <bgColor rgb="FFFFC000"/>
                </patternFill>
              </fill>
            </x14:dxf>
          </x14:cfRule>
          <xm:sqref>E4:L4</xm:sqref>
        </x14:conditionalFormatting>
        <x14:conditionalFormatting xmlns:xm="http://schemas.microsoft.com/office/excel/2006/main">
          <x14:cfRule type="expression" priority="13" id="{9016DDB0-CADF-4E0F-9751-B9C2EA1E0946}">
            <xm:f>AND('Member Pledge Details'!$AA$22="Yes", 'AUM &amp; GHG Emissions (Mandatory)'!$D7 &lt;&gt; "No")</xm:f>
            <x14:dxf>
              <fill>
                <patternFill patternType="mediumGray">
                  <fgColor rgb="FFFFC000"/>
                  <bgColor rgb="FFFFC000"/>
                </patternFill>
              </fill>
            </x14:dxf>
          </x14:cfRule>
          <xm:sqref>F6:I7 F10:I11 F14:I14</xm:sqref>
        </x14:conditionalFormatting>
        <x14:conditionalFormatting xmlns:xm="http://schemas.microsoft.com/office/excel/2006/main">
          <x14:cfRule type="expression" priority="9" id="{10883657-4E1C-49F0-B36A-04C19A381A35}">
            <xm:f>AND('Member Pledge Details'!$AA$22 = "Yes", 'AUM &amp; GHG Emissions (Mandatory)'!$D$15 &lt;&gt; "No")</xm:f>
            <x14:dxf>
              <fill>
                <patternFill patternType="mediumGray">
                  <fgColor rgb="FFFFC000"/>
                  <bgColor rgb="FFFFC000"/>
                </patternFill>
              </fill>
            </x14:dxf>
          </x14:cfRule>
          <xm:sqref>K14:L14</xm:sqref>
        </x14:conditionalFormatting>
      </x14:conditionalFormattings>
    </ext>
    <ext xmlns:x14="http://schemas.microsoft.com/office/spreadsheetml/2009/9/main" uri="{CCE6A557-97BC-4b89-ADB6-D9C93CAAB3DF}">
      <x14:dataValidations xmlns:xm="http://schemas.microsoft.com/office/excel/2006/main" count="25">
        <x14:dataValidation type="list" allowBlank="1" showInputMessage="1" showErrorMessage="1" xr:uid="{4DBBAB93-0D59-4D9F-8F1C-FD2B27486CF2}">
          <x14:formula1>
            <xm:f>Dropdowns!$G$2:$G$3</xm:f>
          </x14:formula1>
          <xm:sqref>H6:H27 O6:O27 E29:E30</xm:sqref>
        </x14:dataValidation>
        <x14:dataValidation type="list" allowBlank="1" showInputMessage="1" showErrorMessage="1" xr:uid="{7404D4EE-D5F1-4A72-A7EF-9818E9738A9F}">
          <x14:formula1>
            <xm:f>Dropdowns!$P$2:$P$6</xm:f>
          </x14:formula1>
          <xm:sqref>I19:I27 I6:I13</xm:sqref>
        </x14:dataValidation>
        <x14:dataValidation type="list" allowBlank="1" showInputMessage="1" showErrorMessage="1" xr:uid="{953F471D-3456-4A5E-8766-C26C8943EDEC}">
          <x14:formula1>
            <xm:f>Dropdowns!$M$2:$M$7</xm:f>
          </x14:formula1>
          <xm:sqref>I14:I18</xm:sqref>
        </x14:dataValidation>
        <x14:dataValidation type="list" allowBlank="1" showInputMessage="1" showErrorMessage="1" xr:uid="{0F12C4C3-E26C-417B-8C69-0160DFA51327}">
          <x14:formula1>
            <xm:f>Dropdowns!$E$3:$E$7</xm:f>
          </x14:formula1>
          <xm:sqref>E25:E27</xm:sqref>
        </x14:dataValidation>
        <x14:dataValidation type="list" allowBlank="1" showInputMessage="1" showErrorMessage="1" xr:uid="{F65B8907-1CE2-4775-97D2-660DD962C43E}">
          <x14:formula1>
            <xm:f xml:space="preserve"> Dropdowns!$F$2:$F$3</xm:f>
          </x14:formula1>
          <xm:sqref>F7 F11</xm:sqref>
        </x14:dataValidation>
        <x14:dataValidation type="list" allowBlank="1" showInputMessage="1" showErrorMessage="1" xr:uid="{CC73B735-CA36-41E3-8AD8-44C3C2EFDA7D}">
          <x14:formula1>
            <xm:f xml:space="preserve"> OFFSET(Dropdowns!F1,1,0,IF(OFFSET(Dropdowns!A1,MATCH('Member Pledge Details'!$AA$8,Dropdowns!A:A,0)-1,1,1,1)&lt;&gt;2025,2,1),1)</xm:f>
          </x14:formula1>
          <xm:sqref>F27</xm:sqref>
        </x14:dataValidation>
        <x14:dataValidation type="list" allowBlank="1" showInputMessage="1" showErrorMessage="1" xr:uid="{F839529D-BF12-4DD0-A4C5-0F28C5A7A4B3}">
          <x14:formula1>
            <xm:f xml:space="preserve"> OFFSET(Dropdowns!F1,1,0,IF(OFFSET(Dropdowns!A1,MATCH('Member Pledge Details'!$AA$8,Dropdowns!A:A,0)-1,1,1,1)&lt;&gt;2025,2,1),1)</xm:f>
          </x14:formula1>
          <xm:sqref>F6</xm:sqref>
        </x14:dataValidation>
        <x14:dataValidation type="list" allowBlank="1" showInputMessage="1" showErrorMessage="1" xr:uid="{D733D2CE-7EFC-483C-A0D6-5B5C643D853E}">
          <x14:formula1>
            <xm:f xml:space="preserve"> OFFSET(Dropdowns!F1,1,0,IF(OFFSET(Dropdowns!A1,MATCH('Member Pledge Details'!$AA$8,Dropdowns!A:A,0)-1,1,1,1)&lt;&gt;2025,2,1),1)</xm:f>
          </x14:formula1>
          <xm:sqref>F8</xm:sqref>
        </x14:dataValidation>
        <x14:dataValidation type="list" allowBlank="1" showInputMessage="1" showErrorMessage="1" xr:uid="{5D0915DB-2F83-4B1C-9BFE-D36B0CE4F3C1}">
          <x14:formula1>
            <xm:f xml:space="preserve"> OFFSET(Dropdowns!F1,1,0,IF(OFFSET(Dropdowns!A1,MATCH('Member Pledge Details'!$AA$8,Dropdowns!A:A,0)-1,1,1,1)&lt;&gt;2025,2,1),1)</xm:f>
          </x14:formula1>
          <xm:sqref>F9</xm:sqref>
        </x14:dataValidation>
        <x14:dataValidation type="list" allowBlank="1" showInputMessage="1" showErrorMessage="1" xr:uid="{D07751CE-0454-401B-8B1C-99AAEAE7BB1F}">
          <x14:formula1>
            <xm:f xml:space="preserve"> OFFSET(Dropdowns!F1,1,0,IF(OFFSET(Dropdowns!A1,MATCH('Member Pledge Details'!$AA$8,Dropdowns!A:A,0)-1,1,1,1)&lt;&gt;2025,2,1),1)</xm:f>
          </x14:formula1>
          <xm:sqref>F10</xm:sqref>
        </x14:dataValidation>
        <x14:dataValidation type="list" allowBlank="1" showInputMessage="1" showErrorMessage="1" xr:uid="{56E1EEAE-80AC-4B90-8CBE-88D2DDB296AF}">
          <x14:formula1>
            <xm:f xml:space="preserve"> OFFSET(Dropdowns!F1,1,0,IF(OFFSET(Dropdowns!A1,MATCH('Member Pledge Details'!$AA$8,Dropdowns!A:A,0)-1,1,1,1)&lt;&gt;2025,2,1),1)</xm:f>
          </x14:formula1>
          <xm:sqref>F12</xm:sqref>
        </x14:dataValidation>
        <x14:dataValidation type="list" allowBlank="1" showInputMessage="1" showErrorMessage="1" xr:uid="{8A16F969-F535-4C14-A022-F7485187D385}">
          <x14:formula1>
            <xm:f xml:space="preserve"> OFFSET(Dropdowns!F1,1,0,IF(OFFSET(Dropdowns!A1,MATCH('Member Pledge Details'!$AA$8,Dropdowns!A:A,0)-1,1,1,1)&lt;&gt;2025,2,1),1)</xm:f>
          </x14:formula1>
          <xm:sqref>F13</xm:sqref>
        </x14:dataValidation>
        <x14:dataValidation type="list" allowBlank="1" showInputMessage="1" showErrorMessage="1" xr:uid="{074F7D0D-E96A-48E5-AF70-CBE0C5F84027}">
          <x14:formula1>
            <xm:f xml:space="preserve"> OFFSET(Dropdowns!F1,1,0,IF(OFFSET(Dropdowns!A1,MATCH('Member Pledge Details'!$AA$8,Dropdowns!A:A,0)-1,1,1,1)&lt;&gt;2025,2,1),1)</xm:f>
          </x14:formula1>
          <xm:sqref>F14</xm:sqref>
        </x14:dataValidation>
        <x14:dataValidation type="list" allowBlank="1" showInputMessage="1" showErrorMessage="1" xr:uid="{EB83F340-5C36-467A-A512-95788D4FA94E}">
          <x14:formula1>
            <xm:f xml:space="preserve"> OFFSET(Dropdowns!F1,1,0,IF(OFFSET(Dropdowns!A1,MATCH('Member Pledge Details'!$AA$8,Dropdowns!A:A,0)-1,1,1,1)&lt;&gt;2025,2,1),1)</xm:f>
          </x14:formula1>
          <xm:sqref>F15</xm:sqref>
        </x14:dataValidation>
        <x14:dataValidation type="list" allowBlank="1" showInputMessage="1" showErrorMessage="1" xr:uid="{09AFE55C-5CD8-4AC5-B32E-64138F29A879}">
          <x14:formula1>
            <xm:f xml:space="preserve"> OFFSET(Dropdowns!F1,1,0,IF(OFFSET(Dropdowns!A1,MATCH('Member Pledge Details'!$AA$8,Dropdowns!A:A,0)-1,1,1,1)&lt;&gt;2025,2,1),1)</xm:f>
          </x14:formula1>
          <xm:sqref>F16</xm:sqref>
        </x14:dataValidation>
        <x14:dataValidation type="list" allowBlank="1" showInputMessage="1" showErrorMessage="1" xr:uid="{75B01B2E-D7D9-41B7-BB42-21D27D07F359}">
          <x14:formula1>
            <xm:f xml:space="preserve"> OFFSET(Dropdowns!F1,1,0,IF(OFFSET(Dropdowns!A1,MATCH('Member Pledge Details'!$AA$8,Dropdowns!A:A,0)-1,1,1,1)&lt;&gt;2025,2,1),1)</xm:f>
          </x14:formula1>
          <xm:sqref>F17</xm:sqref>
        </x14:dataValidation>
        <x14:dataValidation type="list" allowBlank="1" showInputMessage="1" showErrorMessage="1" xr:uid="{90C6D73A-7E70-4A35-B3B2-4095A58F685E}">
          <x14:formula1>
            <xm:f xml:space="preserve"> OFFSET(Dropdowns!F1,1,0,IF(OFFSET(Dropdowns!A1,MATCH('Member Pledge Details'!$AA$8,Dropdowns!A:A,0)-1,1,1,1)&lt;&gt;2025,2,1),1)</xm:f>
          </x14:formula1>
          <xm:sqref>F18</xm:sqref>
        </x14:dataValidation>
        <x14:dataValidation type="list" allowBlank="1" showInputMessage="1" showErrorMessage="1" xr:uid="{86928DA4-A9FA-48B7-8D34-5796544C8EB8}">
          <x14:formula1>
            <xm:f xml:space="preserve"> OFFSET(Dropdowns!F1,1,0,IF(OFFSET(Dropdowns!A1,MATCH('Member Pledge Details'!$AA$8,Dropdowns!A:A,0)-1,1,1,1)&lt;&gt;2025,2,1),1)</xm:f>
          </x14:formula1>
          <xm:sqref>F19</xm:sqref>
        </x14:dataValidation>
        <x14:dataValidation type="list" allowBlank="1" showInputMessage="1" showErrorMessage="1" xr:uid="{A2500448-2968-4798-873E-2F60BBBD22AE}">
          <x14:formula1>
            <xm:f xml:space="preserve"> OFFSET(Dropdowns!F1,1,0,IF(OFFSET(Dropdowns!A1,MATCH('Member Pledge Details'!$AA$8,Dropdowns!A:A,0)-1,1,1,1)&lt;&gt;2025,2,1),1)</xm:f>
          </x14:formula1>
          <xm:sqref>F20</xm:sqref>
        </x14:dataValidation>
        <x14:dataValidation type="list" allowBlank="1" showInputMessage="1" showErrorMessage="1" xr:uid="{F26A2482-3A97-4C6A-BFAA-C692C4F791B2}">
          <x14:formula1>
            <xm:f xml:space="preserve"> OFFSET(Dropdowns!F1,1,0,IF(OFFSET(Dropdowns!A1,MATCH('Member Pledge Details'!$AA$8,Dropdowns!A:A,0)-1,1,1,1)&lt;&gt;2025,2,1),1)</xm:f>
          </x14:formula1>
          <xm:sqref>F21</xm:sqref>
        </x14:dataValidation>
        <x14:dataValidation type="list" allowBlank="1" showInputMessage="1" showErrorMessage="1" xr:uid="{4D4A092C-7B72-4C71-9ED0-30242165B596}">
          <x14:formula1>
            <xm:f xml:space="preserve"> OFFSET(Dropdowns!F1,1,0,IF(OFFSET(Dropdowns!A1,MATCH('Member Pledge Details'!$AA$8,Dropdowns!A:A,0)-1,1,1,1)&lt;&gt;2025,2,1),1)</xm:f>
          </x14:formula1>
          <xm:sqref>F22</xm:sqref>
        </x14:dataValidation>
        <x14:dataValidation type="list" allowBlank="1" showInputMessage="1" showErrorMessage="1" xr:uid="{8DE53C78-71A4-445C-B83A-9D442941206C}">
          <x14:formula1>
            <xm:f xml:space="preserve"> OFFSET(Dropdowns!F1,1,0,IF(OFFSET(Dropdowns!A1,MATCH('Member Pledge Details'!$AA$8,Dropdowns!A:A,0)-1,1,1,1)&lt;&gt;2025,2,1),1)</xm:f>
          </x14:formula1>
          <xm:sqref>F23</xm:sqref>
        </x14:dataValidation>
        <x14:dataValidation type="list" allowBlank="1" showInputMessage="1" showErrorMessage="1" xr:uid="{2466E475-AD8F-4D08-8041-FEF44C719350}">
          <x14:formula1>
            <xm:f xml:space="preserve"> OFFSET(Dropdowns!F1,1,0,IF(OFFSET(Dropdowns!A1,MATCH('Member Pledge Details'!$AA$8,Dropdowns!A:A,0)-1,1,1,1)&lt;&gt;2025,2,1),1)</xm:f>
          </x14:formula1>
          <xm:sqref>F24</xm:sqref>
        </x14:dataValidation>
        <x14:dataValidation type="list" allowBlank="1" showInputMessage="1" showErrorMessage="1" xr:uid="{97D53A8D-AE8C-42FD-A763-EE80AD4AECCC}">
          <x14:formula1>
            <xm:f xml:space="preserve"> OFFSET(Dropdowns!F1,1,0,IF(OFFSET(Dropdowns!A1,MATCH('Member Pledge Details'!$AA$8,Dropdowns!A:A,0)-1,1,1,1)&lt;&gt;2025,2,1),1)</xm:f>
          </x14:formula1>
          <xm:sqref>F25</xm:sqref>
        </x14:dataValidation>
        <x14:dataValidation type="list" allowBlank="1" showInputMessage="1" showErrorMessage="1" xr:uid="{438FC318-6460-430B-97EC-D39F559AFD69}">
          <x14:formula1>
            <xm:f xml:space="preserve"> OFFSET(Dropdowns!F1,1,0,IF(OFFSET(Dropdowns!A1,MATCH('Member Pledge Details'!$AA$8,Dropdowns!A:A,0)-1,1,1,1)&lt;&gt;2025,2,1),1)</xm:f>
          </x14:formula1>
          <xm:sqref>F26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A0037-F6F7-4E80-92E2-CF7451AF08BD}">
  <sheetPr codeName="Sheet7"/>
  <dimension ref="B1:AJ34"/>
  <sheetViews>
    <sheetView topLeftCell="A2" zoomScale="80" zoomScaleNormal="80" workbookViewId="0">
      <pane xSplit="3" ySplit="5" topLeftCell="D7" activePane="bottomRight" state="frozen"/>
      <selection activeCell="G7" sqref="G7"/>
      <selection pane="topRight" activeCell="G7" sqref="G7"/>
      <selection pane="bottomLeft" activeCell="G7" sqref="G7"/>
      <selection pane="bottomRight" activeCell="G7" sqref="G7"/>
    </sheetView>
  </sheetViews>
  <sheetFormatPr defaultColWidth="9.1796875" defaultRowHeight="14.5"/>
  <cols>
    <col min="1" max="1" width="2" style="8" customWidth="1"/>
    <col min="2" max="2" width="21" style="8" customWidth="1"/>
    <col min="3" max="3" width="32" style="8" customWidth="1"/>
    <col min="4" max="4" width="26.453125" style="8" customWidth="1"/>
    <col min="5" max="7" width="14" style="8" customWidth="1"/>
    <col min="8" max="9" width="18.453125" style="8" customWidth="1"/>
    <col min="10" max="10" width="38.453125" style="8" customWidth="1"/>
    <col min="11" max="11" width="18.453125" style="8" customWidth="1"/>
    <col min="12" max="16" width="10.1796875" style="8" bestFit="1" customWidth="1"/>
    <col min="17" max="22" width="10.81640625" style="8" customWidth="1"/>
    <col min="23" max="27" width="10.1796875" style="8" bestFit="1" customWidth="1"/>
    <col min="28" max="32" width="10.81640625" style="8" customWidth="1"/>
    <col min="33" max="34" width="26.1796875" style="8" customWidth="1"/>
    <col min="35" max="36" width="25" style="8" customWidth="1"/>
    <col min="37" max="16384" width="9.1796875" style="8"/>
  </cols>
  <sheetData>
    <row r="1" spans="2:36" ht="8.25" customHeight="1" thickBot="1"/>
    <row r="2" spans="2:36" ht="60" customHeight="1" thickBot="1">
      <c r="B2" s="69" t="str">
        <f ca="1">"Working days to submission "&amp;'Member Pledge Details'!C5</f>
        <v>Working days to submission -139</v>
      </c>
      <c r="E2" s="333" t="s">
        <v>10</v>
      </c>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row>
    <row r="3" spans="2:36" ht="51.75" customHeight="1">
      <c r="L3" s="361" t="s">
        <v>123</v>
      </c>
      <c r="M3" s="362"/>
      <c r="N3" s="362"/>
      <c r="O3" s="362"/>
      <c r="P3" s="362"/>
      <c r="Q3" s="362"/>
      <c r="R3" s="362"/>
      <c r="S3" s="362"/>
      <c r="T3" s="362"/>
      <c r="U3" s="362"/>
      <c r="V3" s="363"/>
      <c r="W3" s="359" t="s">
        <v>186</v>
      </c>
      <c r="X3" s="360"/>
      <c r="Y3" s="360"/>
      <c r="Z3" s="360"/>
      <c r="AA3" s="360"/>
      <c r="AB3" s="360"/>
      <c r="AC3" s="360"/>
      <c r="AD3" s="360"/>
      <c r="AE3" s="360"/>
      <c r="AF3" s="360"/>
      <c r="AG3" s="334" t="s">
        <v>168</v>
      </c>
      <c r="AH3" s="334"/>
      <c r="AI3" s="334"/>
      <c r="AJ3" s="334"/>
    </row>
    <row r="4" spans="2:36" ht="35.25" customHeight="1">
      <c r="E4" s="343" t="str">
        <f>"Your Organisation's Sector Targets "&amp;IF('Member Pledge Details'!AA20="Yes","(mandatory)","(optional)")</f>
        <v>Your Organisation's Sector Targets (optional)</v>
      </c>
      <c r="F4" s="343"/>
      <c r="G4" s="343"/>
      <c r="H4" s="343"/>
      <c r="I4" s="343"/>
      <c r="J4" s="343"/>
      <c r="K4" s="343"/>
      <c r="L4" s="347" t="str">
        <f>+"Scope 1 &amp; 2 "&amp;IF('Member Pledge Details'!AA20="Yes","(mandatory)","(optional)")</f>
        <v>Scope 1 &amp; 2 (optional)</v>
      </c>
      <c r="M4" s="348"/>
      <c r="N4" s="348"/>
      <c r="O4" s="348"/>
      <c r="P4" s="348"/>
      <c r="Q4" s="348"/>
      <c r="R4" s="348"/>
      <c r="S4" s="348"/>
      <c r="T4" s="348"/>
      <c r="U4" s="348"/>
      <c r="V4" s="349"/>
      <c r="W4" s="347" t="s">
        <v>128</v>
      </c>
      <c r="X4" s="348"/>
      <c r="Y4" s="348"/>
      <c r="Z4" s="348"/>
      <c r="AA4" s="348"/>
      <c r="AB4" s="348"/>
      <c r="AC4" s="348"/>
      <c r="AD4" s="348"/>
      <c r="AE4" s="348"/>
      <c r="AF4" s="349"/>
      <c r="AG4" s="334"/>
      <c r="AH4" s="334"/>
      <c r="AI4" s="334"/>
      <c r="AJ4" s="334"/>
    </row>
    <row r="5" spans="2:36" ht="56.25" customHeight="1" thickBot="1">
      <c r="E5" s="343"/>
      <c r="F5" s="343"/>
      <c r="G5" s="343"/>
      <c r="H5" s="343"/>
      <c r="I5" s="343"/>
      <c r="J5" s="343"/>
      <c r="K5" s="343"/>
      <c r="L5" s="356" t="str">
        <f>+"Carbon Intensity"</f>
        <v>Carbon Intensity</v>
      </c>
      <c r="M5" s="357"/>
      <c r="N5" s="357"/>
      <c r="O5" s="357"/>
      <c r="P5" s="358"/>
      <c r="Q5" s="356" t="s">
        <v>133</v>
      </c>
      <c r="R5" s="357"/>
      <c r="S5" s="357"/>
      <c r="T5" s="357"/>
      <c r="U5" s="357"/>
      <c r="V5" s="358"/>
      <c r="W5" s="353" t="str">
        <f>+"Carbon Intensity"</f>
        <v>Carbon Intensity</v>
      </c>
      <c r="X5" s="354"/>
      <c r="Y5" s="354"/>
      <c r="Z5" s="354"/>
      <c r="AA5" s="355"/>
      <c r="AB5" s="353" t="s">
        <v>133</v>
      </c>
      <c r="AC5" s="354"/>
      <c r="AD5" s="354"/>
      <c r="AE5" s="354"/>
      <c r="AF5" s="355"/>
      <c r="AG5" s="322" t="s">
        <v>178</v>
      </c>
      <c r="AH5" s="322" t="s">
        <v>179</v>
      </c>
      <c r="AI5" s="320" t="s">
        <v>180</v>
      </c>
      <c r="AJ5" s="352" t="s">
        <v>143</v>
      </c>
    </row>
    <row r="6" spans="2:36" ht="51" customHeight="1">
      <c r="D6" s="90" t="s">
        <v>187</v>
      </c>
      <c r="E6" s="19" t="s">
        <v>171</v>
      </c>
      <c r="F6" s="19" t="s">
        <v>172</v>
      </c>
      <c r="G6" s="19" t="s">
        <v>173</v>
      </c>
      <c r="H6" s="19" t="s">
        <v>94</v>
      </c>
      <c r="I6" s="19" t="s">
        <v>174</v>
      </c>
      <c r="J6" s="19" t="s">
        <v>175</v>
      </c>
      <c r="K6" s="19" t="s">
        <v>94</v>
      </c>
      <c r="L6" s="56" t="s">
        <v>139</v>
      </c>
      <c r="M6" s="57" t="s">
        <v>140</v>
      </c>
      <c r="N6" s="57" t="s">
        <v>141</v>
      </c>
      <c r="O6" s="57" t="s">
        <v>142</v>
      </c>
      <c r="P6" s="58" t="s">
        <v>136</v>
      </c>
      <c r="Q6" s="56" t="s">
        <v>139</v>
      </c>
      <c r="R6" s="57" t="s">
        <v>140</v>
      </c>
      <c r="S6" s="57" t="s">
        <v>141</v>
      </c>
      <c r="T6" s="57" t="s">
        <v>142</v>
      </c>
      <c r="U6" s="76" t="s">
        <v>136</v>
      </c>
      <c r="V6" s="77" t="s">
        <v>143</v>
      </c>
      <c r="W6" s="56" t="s">
        <v>139</v>
      </c>
      <c r="X6" s="57" t="s">
        <v>140</v>
      </c>
      <c r="Y6" s="57" t="s">
        <v>141</v>
      </c>
      <c r="Z6" s="57" t="s">
        <v>142</v>
      </c>
      <c r="AA6" s="58" t="s">
        <v>136</v>
      </c>
      <c r="AB6" s="56" t="s">
        <v>139</v>
      </c>
      <c r="AC6" s="57" t="s">
        <v>140</v>
      </c>
      <c r="AD6" s="57" t="s">
        <v>141</v>
      </c>
      <c r="AE6" s="57" t="s">
        <v>142</v>
      </c>
      <c r="AF6" s="58" t="s">
        <v>136</v>
      </c>
      <c r="AG6" s="350"/>
      <c r="AH6" s="350"/>
      <c r="AI6" s="351"/>
      <c r="AJ6" s="352"/>
    </row>
    <row r="7" spans="2:36" ht="15" customHeight="1">
      <c r="B7" s="344" t="s">
        <v>188</v>
      </c>
      <c r="C7" s="17" t="s">
        <v>189</v>
      </c>
      <c r="D7" s="25"/>
      <c r="E7" s="21"/>
      <c r="F7" s="21"/>
      <c r="G7" s="24"/>
      <c r="H7" s="54"/>
      <c r="I7" s="21"/>
      <c r="J7" s="21"/>
      <c r="K7" s="21"/>
      <c r="L7" s="196"/>
      <c r="M7" s="197"/>
      <c r="N7" s="197"/>
      <c r="O7" s="197"/>
      <c r="P7" s="198"/>
      <c r="Q7" s="35"/>
      <c r="R7" s="23"/>
      <c r="S7" s="23"/>
      <c r="T7" s="23"/>
      <c r="U7" s="23"/>
      <c r="V7" s="214"/>
      <c r="W7" s="196"/>
      <c r="X7" s="197"/>
      <c r="Y7" s="197"/>
      <c r="Z7" s="197"/>
      <c r="AA7" s="198"/>
      <c r="AB7" s="63"/>
      <c r="AC7" s="59"/>
      <c r="AD7" s="59"/>
      <c r="AE7" s="59"/>
      <c r="AF7" s="60"/>
      <c r="AG7" s="59"/>
      <c r="AH7" s="124" t="str">
        <f t="shared" ref="AH7:AH26" ca="1" si="0">+IFERROR(1-P7/OFFSET($L$6,ROW(A1),E7-2018),"")</f>
        <v/>
      </c>
      <c r="AI7" s="21"/>
      <c r="AJ7" s="21"/>
    </row>
    <row r="8" spans="2:36" ht="15" customHeight="1">
      <c r="B8" s="345"/>
      <c r="C8" s="17" t="s">
        <v>190</v>
      </c>
      <c r="D8" s="25"/>
      <c r="E8" s="21"/>
      <c r="F8" s="21"/>
      <c r="G8" s="24"/>
      <c r="H8" s="54"/>
      <c r="I8" s="21"/>
      <c r="J8" s="21"/>
      <c r="K8" s="21"/>
      <c r="L8" s="196"/>
      <c r="M8" s="197"/>
      <c r="N8" s="197"/>
      <c r="O8" s="197"/>
      <c r="P8" s="198"/>
      <c r="Q8" s="35"/>
      <c r="R8" s="23"/>
      <c r="S8" s="23"/>
      <c r="T8" s="23"/>
      <c r="U8" s="23"/>
      <c r="V8" s="214"/>
      <c r="W8" s="196"/>
      <c r="X8" s="197"/>
      <c r="Y8" s="197"/>
      <c r="Z8" s="197"/>
      <c r="AA8" s="198"/>
      <c r="AB8" s="63"/>
      <c r="AC8" s="59"/>
      <c r="AD8" s="59"/>
      <c r="AE8" s="59"/>
      <c r="AF8" s="60"/>
      <c r="AG8" s="59"/>
      <c r="AH8" s="124" t="str">
        <f t="shared" ca="1" si="0"/>
        <v/>
      </c>
      <c r="AI8" s="21"/>
      <c r="AJ8" s="21"/>
    </row>
    <row r="9" spans="2:36" ht="15" customHeight="1">
      <c r="B9" s="345"/>
      <c r="C9" s="17" t="s">
        <v>191</v>
      </c>
      <c r="D9" s="25"/>
      <c r="E9" s="21"/>
      <c r="F9" s="21"/>
      <c r="G9" s="24"/>
      <c r="H9" s="54"/>
      <c r="I9" s="21"/>
      <c r="J9" s="21"/>
      <c r="K9" s="21"/>
      <c r="L9" s="196"/>
      <c r="M9" s="197"/>
      <c r="N9" s="197"/>
      <c r="O9" s="197"/>
      <c r="P9" s="198"/>
      <c r="Q9" s="35"/>
      <c r="R9" s="23"/>
      <c r="S9" s="23"/>
      <c r="T9" s="23"/>
      <c r="U9" s="23"/>
      <c r="V9" s="214"/>
      <c r="W9" s="196"/>
      <c r="X9" s="197"/>
      <c r="Y9" s="197"/>
      <c r="Z9" s="197"/>
      <c r="AA9" s="198"/>
      <c r="AB9" s="63"/>
      <c r="AC9" s="59"/>
      <c r="AD9" s="59"/>
      <c r="AE9" s="59"/>
      <c r="AF9" s="60"/>
      <c r="AG9" s="59"/>
      <c r="AH9" s="124" t="str">
        <f t="shared" ca="1" si="0"/>
        <v/>
      </c>
      <c r="AI9" s="21"/>
      <c r="AJ9" s="21"/>
    </row>
    <row r="10" spans="2:36" ht="15" customHeight="1">
      <c r="B10" s="346"/>
      <c r="C10" s="17" t="s">
        <v>192</v>
      </c>
      <c r="D10" s="25"/>
      <c r="E10" s="21"/>
      <c r="F10" s="21"/>
      <c r="G10" s="24"/>
      <c r="H10" s="54"/>
      <c r="I10" s="21"/>
      <c r="J10" s="21"/>
      <c r="K10" s="21"/>
      <c r="L10" s="196"/>
      <c r="M10" s="197"/>
      <c r="N10" s="197"/>
      <c r="O10" s="197"/>
      <c r="P10" s="198"/>
      <c r="Q10" s="35"/>
      <c r="R10" s="23"/>
      <c r="S10" s="23"/>
      <c r="T10" s="23"/>
      <c r="U10" s="23"/>
      <c r="V10" s="214"/>
      <c r="W10" s="196"/>
      <c r="X10" s="197"/>
      <c r="Y10" s="197"/>
      <c r="Z10" s="197"/>
      <c r="AA10" s="198"/>
      <c r="AB10" s="63"/>
      <c r="AC10" s="59"/>
      <c r="AD10" s="59"/>
      <c r="AE10" s="59"/>
      <c r="AF10" s="60"/>
      <c r="AG10" s="59"/>
      <c r="AH10" s="124" t="str">
        <f t="shared" ca="1" si="0"/>
        <v/>
      </c>
      <c r="AI10" s="21"/>
      <c r="AJ10" s="21"/>
    </row>
    <row r="11" spans="2:36" ht="15" customHeight="1">
      <c r="B11" s="344" t="s">
        <v>193</v>
      </c>
      <c r="C11" s="17" t="s">
        <v>190</v>
      </c>
      <c r="D11" s="54"/>
      <c r="E11" s="54"/>
      <c r="F11" s="54"/>
      <c r="G11" s="54"/>
      <c r="H11" s="54"/>
      <c r="I11" s="54"/>
      <c r="J11" s="54"/>
      <c r="K11" s="21"/>
      <c r="L11" s="196"/>
      <c r="M11" s="197"/>
      <c r="N11" s="197"/>
      <c r="O11" s="197"/>
      <c r="P11" s="198"/>
      <c r="Q11" s="35"/>
      <c r="R11" s="23"/>
      <c r="S11" s="23"/>
      <c r="T11" s="23"/>
      <c r="U11" s="23"/>
      <c r="V11" s="214"/>
      <c r="W11" s="196"/>
      <c r="X11" s="197"/>
      <c r="Y11" s="197"/>
      <c r="Z11" s="197"/>
      <c r="AA11" s="198"/>
      <c r="AB11" s="63"/>
      <c r="AC11" s="59"/>
      <c r="AD11" s="59"/>
      <c r="AE11" s="59"/>
      <c r="AF11" s="60"/>
      <c r="AG11" s="59"/>
      <c r="AH11" s="124" t="str">
        <f t="shared" ca="1" si="0"/>
        <v/>
      </c>
      <c r="AI11" s="21"/>
      <c r="AJ11" s="21"/>
    </row>
    <row r="12" spans="2:36" ht="15" customHeight="1">
      <c r="B12" s="346"/>
      <c r="C12" s="17" t="s">
        <v>191</v>
      </c>
      <c r="D12" s="54"/>
      <c r="E12" s="54"/>
      <c r="F12" s="54"/>
      <c r="G12" s="54"/>
      <c r="H12" s="54"/>
      <c r="I12" s="54"/>
      <c r="J12" s="54"/>
      <c r="K12" s="21"/>
      <c r="L12" s="196"/>
      <c r="M12" s="197"/>
      <c r="N12" s="197"/>
      <c r="O12" s="197"/>
      <c r="P12" s="198"/>
      <c r="Q12" s="35"/>
      <c r="R12" s="23"/>
      <c r="S12" s="23"/>
      <c r="T12" s="23"/>
      <c r="U12" s="23"/>
      <c r="V12" s="214"/>
      <c r="W12" s="196"/>
      <c r="X12" s="197"/>
      <c r="Y12" s="197"/>
      <c r="Z12" s="197"/>
      <c r="AA12" s="198"/>
      <c r="AB12" s="63"/>
      <c r="AC12" s="59"/>
      <c r="AD12" s="59"/>
      <c r="AE12" s="59"/>
      <c r="AF12" s="60"/>
      <c r="AG12" s="59"/>
      <c r="AH12" s="124" t="str">
        <f t="shared" ca="1" si="0"/>
        <v/>
      </c>
      <c r="AI12" s="21"/>
      <c r="AJ12" s="21"/>
    </row>
    <row r="13" spans="2:36" ht="15" customHeight="1">
      <c r="B13" s="43" t="s">
        <v>194</v>
      </c>
      <c r="C13" s="17" t="s">
        <v>194</v>
      </c>
      <c r="D13" s="25"/>
      <c r="E13" s="21"/>
      <c r="F13" s="21"/>
      <c r="G13" s="24"/>
      <c r="H13" s="54"/>
      <c r="I13" s="21"/>
      <c r="J13" s="21"/>
      <c r="K13" s="21"/>
      <c r="L13" s="196"/>
      <c r="M13" s="197"/>
      <c r="N13" s="197"/>
      <c r="O13" s="197"/>
      <c r="P13" s="198"/>
      <c r="Q13" s="35"/>
      <c r="R13" s="23"/>
      <c r="S13" s="23"/>
      <c r="T13" s="23"/>
      <c r="U13" s="23"/>
      <c r="V13" s="214"/>
      <c r="W13" s="196"/>
      <c r="X13" s="197"/>
      <c r="Y13" s="197"/>
      <c r="Z13" s="197"/>
      <c r="AA13" s="198"/>
      <c r="AB13" s="63"/>
      <c r="AC13" s="59"/>
      <c r="AD13" s="59"/>
      <c r="AE13" s="59"/>
      <c r="AF13" s="60"/>
      <c r="AG13" s="59"/>
      <c r="AH13" s="124" t="str">
        <f t="shared" ca="1" si="0"/>
        <v/>
      </c>
      <c r="AI13" s="21"/>
      <c r="AJ13" s="21"/>
    </row>
    <row r="14" spans="2:36" ht="15" customHeight="1">
      <c r="B14" s="342" t="s">
        <v>195</v>
      </c>
      <c r="C14" s="17" t="s">
        <v>196</v>
      </c>
      <c r="D14" s="25"/>
      <c r="E14" s="21"/>
      <c r="F14" s="21"/>
      <c r="G14" s="24"/>
      <c r="H14" s="54"/>
      <c r="I14" s="21"/>
      <c r="J14" s="21"/>
      <c r="K14" s="21"/>
      <c r="L14" s="196"/>
      <c r="M14" s="197"/>
      <c r="N14" s="197"/>
      <c r="O14" s="197"/>
      <c r="P14" s="198"/>
      <c r="Q14" s="35"/>
      <c r="R14" s="23"/>
      <c r="S14" s="23"/>
      <c r="T14" s="23"/>
      <c r="U14" s="23"/>
      <c r="V14" s="214"/>
      <c r="W14" s="196"/>
      <c r="X14" s="197"/>
      <c r="Y14" s="197"/>
      <c r="Z14" s="197"/>
      <c r="AA14" s="198"/>
      <c r="AB14" s="63"/>
      <c r="AC14" s="59"/>
      <c r="AD14" s="59"/>
      <c r="AE14" s="59"/>
      <c r="AF14" s="60"/>
      <c r="AG14" s="59"/>
      <c r="AH14" s="124" t="str">
        <f t="shared" ca="1" si="0"/>
        <v/>
      </c>
      <c r="AI14" s="21"/>
      <c r="AJ14" s="21"/>
    </row>
    <row r="15" spans="2:36" ht="15" customHeight="1">
      <c r="B15" s="342"/>
      <c r="C15" s="17" t="s">
        <v>197</v>
      </c>
      <c r="D15" s="25"/>
      <c r="E15" s="21"/>
      <c r="F15" s="21"/>
      <c r="G15" s="24"/>
      <c r="H15" s="54"/>
      <c r="I15" s="21"/>
      <c r="J15" s="21"/>
      <c r="K15" s="21"/>
      <c r="L15" s="196"/>
      <c r="M15" s="197"/>
      <c r="N15" s="197"/>
      <c r="O15" s="197"/>
      <c r="P15" s="198"/>
      <c r="Q15" s="35"/>
      <c r="R15" s="23"/>
      <c r="S15" s="23"/>
      <c r="T15" s="23"/>
      <c r="U15" s="23"/>
      <c r="V15" s="214"/>
      <c r="W15" s="196"/>
      <c r="X15" s="197"/>
      <c r="Y15" s="197"/>
      <c r="Z15" s="197"/>
      <c r="AA15" s="198"/>
      <c r="AB15" s="63"/>
      <c r="AC15" s="59"/>
      <c r="AD15" s="59"/>
      <c r="AE15" s="59"/>
      <c r="AF15" s="60"/>
      <c r="AG15" s="59"/>
      <c r="AH15" s="124" t="str">
        <f t="shared" ca="1" si="0"/>
        <v/>
      </c>
      <c r="AI15" s="21"/>
      <c r="AJ15" s="21"/>
    </row>
    <row r="16" spans="2:36" ht="15" customHeight="1">
      <c r="B16" s="342"/>
      <c r="C16" s="17" t="s">
        <v>198</v>
      </c>
      <c r="D16" s="25"/>
      <c r="E16" s="21"/>
      <c r="F16" s="21"/>
      <c r="G16" s="24"/>
      <c r="H16" s="54"/>
      <c r="I16" s="21"/>
      <c r="J16" s="21"/>
      <c r="K16" s="21"/>
      <c r="L16" s="196"/>
      <c r="M16" s="197"/>
      <c r="N16" s="197"/>
      <c r="O16" s="197"/>
      <c r="P16" s="198"/>
      <c r="Q16" s="35"/>
      <c r="R16" s="23"/>
      <c r="S16" s="23"/>
      <c r="T16" s="23"/>
      <c r="U16" s="23"/>
      <c r="V16" s="214"/>
      <c r="W16" s="196"/>
      <c r="X16" s="197"/>
      <c r="Y16" s="197"/>
      <c r="Z16" s="197"/>
      <c r="AA16" s="198"/>
      <c r="AB16" s="63"/>
      <c r="AC16" s="59"/>
      <c r="AD16" s="59"/>
      <c r="AE16" s="59"/>
      <c r="AF16" s="60"/>
      <c r="AG16" s="59"/>
      <c r="AH16" s="124" t="str">
        <f t="shared" ca="1" si="0"/>
        <v/>
      </c>
      <c r="AI16" s="21"/>
      <c r="AJ16" s="21"/>
    </row>
    <row r="17" spans="2:36" ht="15" customHeight="1">
      <c r="B17" s="342" t="s">
        <v>199</v>
      </c>
      <c r="C17" s="17" t="s">
        <v>200</v>
      </c>
      <c r="D17" s="25"/>
      <c r="E17" s="21"/>
      <c r="F17" s="21"/>
      <c r="G17" s="24"/>
      <c r="H17" s="54"/>
      <c r="I17" s="21"/>
      <c r="J17" s="21"/>
      <c r="K17" s="21"/>
      <c r="L17" s="196"/>
      <c r="M17" s="197"/>
      <c r="N17" s="197"/>
      <c r="O17" s="197"/>
      <c r="P17" s="198"/>
      <c r="Q17" s="35"/>
      <c r="R17" s="23"/>
      <c r="S17" s="23"/>
      <c r="T17" s="23"/>
      <c r="U17" s="23"/>
      <c r="V17" s="214"/>
      <c r="W17" s="196"/>
      <c r="X17" s="197"/>
      <c r="Y17" s="197"/>
      <c r="Z17" s="197"/>
      <c r="AA17" s="198"/>
      <c r="AB17" s="63"/>
      <c r="AC17" s="59"/>
      <c r="AD17" s="59"/>
      <c r="AE17" s="59"/>
      <c r="AF17" s="60"/>
      <c r="AG17" s="59"/>
      <c r="AH17" s="124" t="str">
        <f t="shared" ca="1" si="0"/>
        <v/>
      </c>
      <c r="AI17" s="21"/>
      <c r="AJ17" s="21"/>
    </row>
    <row r="18" spans="2:36" ht="15" customHeight="1">
      <c r="B18" s="342"/>
      <c r="C18" s="17" t="s">
        <v>201</v>
      </c>
      <c r="D18" s="25"/>
      <c r="E18" s="21"/>
      <c r="F18" s="21"/>
      <c r="G18" s="24"/>
      <c r="H18" s="54"/>
      <c r="I18" s="21"/>
      <c r="J18" s="21"/>
      <c r="K18" s="21"/>
      <c r="L18" s="196"/>
      <c r="M18" s="197"/>
      <c r="N18" s="197"/>
      <c r="O18" s="197"/>
      <c r="P18" s="198"/>
      <c r="Q18" s="35"/>
      <c r="R18" s="23"/>
      <c r="S18" s="23"/>
      <c r="T18" s="23"/>
      <c r="U18" s="23"/>
      <c r="V18" s="214"/>
      <c r="W18" s="196"/>
      <c r="X18" s="197"/>
      <c r="Y18" s="197"/>
      <c r="Z18" s="197"/>
      <c r="AA18" s="198"/>
      <c r="AB18" s="63"/>
      <c r="AC18" s="59"/>
      <c r="AD18" s="59"/>
      <c r="AE18" s="59"/>
      <c r="AF18" s="60"/>
      <c r="AG18" s="59"/>
      <c r="AH18" s="124" t="str">
        <f t="shared" ca="1" si="0"/>
        <v/>
      </c>
      <c r="AI18" s="21"/>
      <c r="AJ18" s="21"/>
    </row>
    <row r="19" spans="2:36" ht="15" customHeight="1">
      <c r="B19" s="342"/>
      <c r="C19" s="17" t="s">
        <v>202</v>
      </c>
      <c r="D19" s="25"/>
      <c r="E19" s="21"/>
      <c r="F19" s="21"/>
      <c r="G19" s="24"/>
      <c r="H19" s="54"/>
      <c r="I19" s="21"/>
      <c r="J19" s="21"/>
      <c r="K19" s="21"/>
      <c r="L19" s="196"/>
      <c r="M19" s="197"/>
      <c r="N19" s="197"/>
      <c r="O19" s="197"/>
      <c r="P19" s="198"/>
      <c r="Q19" s="35"/>
      <c r="R19" s="23"/>
      <c r="S19" s="23"/>
      <c r="T19" s="23"/>
      <c r="U19" s="23"/>
      <c r="V19" s="214"/>
      <c r="W19" s="196"/>
      <c r="X19" s="197"/>
      <c r="Y19" s="197"/>
      <c r="Z19" s="197"/>
      <c r="AA19" s="198"/>
      <c r="AB19" s="63"/>
      <c r="AC19" s="59"/>
      <c r="AD19" s="59"/>
      <c r="AE19" s="59"/>
      <c r="AF19" s="60"/>
      <c r="AG19" s="59"/>
      <c r="AH19" s="124" t="str">
        <f t="shared" ca="1" si="0"/>
        <v/>
      </c>
      <c r="AI19" s="21"/>
      <c r="AJ19" s="21"/>
    </row>
    <row r="20" spans="2:36" ht="15" customHeight="1">
      <c r="B20" s="342"/>
      <c r="C20" s="17" t="s">
        <v>203</v>
      </c>
      <c r="D20" s="25"/>
      <c r="E20" s="21"/>
      <c r="F20" s="21"/>
      <c r="G20" s="24"/>
      <c r="H20" s="54"/>
      <c r="I20" s="21"/>
      <c r="J20" s="21"/>
      <c r="K20" s="21"/>
      <c r="L20" s="196"/>
      <c r="M20" s="197"/>
      <c r="N20" s="197"/>
      <c r="O20" s="197"/>
      <c r="P20" s="198"/>
      <c r="Q20" s="35"/>
      <c r="R20" s="23"/>
      <c r="S20" s="23"/>
      <c r="T20" s="23"/>
      <c r="U20" s="23"/>
      <c r="V20" s="214"/>
      <c r="W20" s="196"/>
      <c r="X20" s="197"/>
      <c r="Y20" s="197"/>
      <c r="Z20" s="197"/>
      <c r="AA20" s="198"/>
      <c r="AB20" s="63"/>
      <c r="AC20" s="59"/>
      <c r="AD20" s="59"/>
      <c r="AE20" s="59"/>
      <c r="AF20" s="60"/>
      <c r="AG20" s="59"/>
      <c r="AH20" s="124" t="str">
        <f t="shared" ca="1" si="0"/>
        <v/>
      </c>
      <c r="AI20" s="21"/>
      <c r="AJ20" s="21"/>
    </row>
    <row r="21" spans="2:36" ht="15" customHeight="1">
      <c r="B21" s="342"/>
      <c r="C21" s="18" t="s">
        <v>204</v>
      </c>
      <c r="D21" s="25"/>
      <c r="E21" s="21"/>
      <c r="F21" s="21"/>
      <c r="G21" s="24"/>
      <c r="H21" s="54"/>
      <c r="I21" s="21"/>
      <c r="J21" s="21"/>
      <c r="K21" s="21"/>
      <c r="L21" s="196"/>
      <c r="M21" s="197"/>
      <c r="N21" s="197"/>
      <c r="O21" s="197"/>
      <c r="P21" s="198"/>
      <c r="Q21" s="35"/>
      <c r="R21" s="23"/>
      <c r="S21" s="23"/>
      <c r="T21" s="23"/>
      <c r="U21" s="23"/>
      <c r="V21" s="214"/>
      <c r="W21" s="196"/>
      <c r="X21" s="197"/>
      <c r="Y21" s="197"/>
      <c r="Z21" s="197"/>
      <c r="AA21" s="198"/>
      <c r="AB21" s="63"/>
      <c r="AC21" s="59"/>
      <c r="AD21" s="59"/>
      <c r="AE21" s="59"/>
      <c r="AF21" s="60"/>
      <c r="AG21" s="59"/>
      <c r="AH21" s="124" t="str">
        <f t="shared" ca="1" si="0"/>
        <v/>
      </c>
      <c r="AI21" s="21"/>
      <c r="AJ21" s="21"/>
    </row>
    <row r="22" spans="2:36" ht="15" customHeight="1">
      <c r="B22" s="43" t="s">
        <v>205</v>
      </c>
      <c r="C22" s="17" t="s">
        <v>205</v>
      </c>
      <c r="D22" s="25"/>
      <c r="E22" s="21"/>
      <c r="F22" s="21"/>
      <c r="G22" s="24"/>
      <c r="H22" s="54"/>
      <c r="I22" s="21"/>
      <c r="J22" s="21"/>
      <c r="K22" s="21"/>
      <c r="L22" s="196"/>
      <c r="M22" s="197"/>
      <c r="N22" s="197"/>
      <c r="O22" s="197"/>
      <c r="P22" s="198"/>
      <c r="Q22" s="35"/>
      <c r="R22" s="23"/>
      <c r="S22" s="23"/>
      <c r="T22" s="23"/>
      <c r="U22" s="23"/>
      <c r="V22" s="214"/>
      <c r="W22" s="196"/>
      <c r="X22" s="197"/>
      <c r="Y22" s="197"/>
      <c r="Z22" s="197"/>
      <c r="AA22" s="198"/>
      <c r="AB22" s="63"/>
      <c r="AC22" s="59"/>
      <c r="AD22" s="59"/>
      <c r="AE22" s="59"/>
      <c r="AF22" s="60"/>
      <c r="AG22" s="59"/>
      <c r="AH22" s="124" t="str">
        <f t="shared" ca="1" si="0"/>
        <v/>
      </c>
      <c r="AI22" s="21"/>
      <c r="AJ22" s="21"/>
    </row>
    <row r="23" spans="2:36" ht="15" customHeight="1">
      <c r="B23" s="43" t="s">
        <v>206</v>
      </c>
      <c r="C23" s="17" t="s">
        <v>206</v>
      </c>
      <c r="D23" s="25"/>
      <c r="E23" s="21"/>
      <c r="F23" s="21"/>
      <c r="G23" s="24"/>
      <c r="H23" s="54"/>
      <c r="I23" s="21"/>
      <c r="J23" s="21"/>
      <c r="K23" s="21"/>
      <c r="L23" s="196"/>
      <c r="M23" s="197"/>
      <c r="N23" s="197"/>
      <c r="O23" s="197"/>
      <c r="P23" s="198"/>
      <c r="Q23" s="35"/>
      <c r="R23" s="23"/>
      <c r="S23" s="23"/>
      <c r="T23" s="23"/>
      <c r="U23" s="23"/>
      <c r="V23" s="214"/>
      <c r="W23" s="196"/>
      <c r="X23" s="197"/>
      <c r="Y23" s="197"/>
      <c r="Z23" s="197"/>
      <c r="AA23" s="198"/>
      <c r="AB23" s="63"/>
      <c r="AC23" s="59"/>
      <c r="AD23" s="59"/>
      <c r="AE23" s="59"/>
      <c r="AF23" s="60"/>
      <c r="AG23" s="59"/>
      <c r="AH23" s="124" t="str">
        <f t="shared" ca="1" si="0"/>
        <v/>
      </c>
      <c r="AI23" s="21"/>
      <c r="AJ23" s="21"/>
    </row>
    <row r="24" spans="2:36" ht="15" customHeight="1">
      <c r="B24" s="43" t="s">
        <v>207</v>
      </c>
      <c r="C24" s="17" t="s">
        <v>207</v>
      </c>
      <c r="D24" s="25"/>
      <c r="E24" s="21"/>
      <c r="F24" s="21"/>
      <c r="G24" s="24"/>
      <c r="H24" s="54"/>
      <c r="I24" s="21"/>
      <c r="J24" s="21"/>
      <c r="K24" s="21"/>
      <c r="L24" s="196"/>
      <c r="M24" s="197"/>
      <c r="N24" s="197"/>
      <c r="O24" s="197"/>
      <c r="P24" s="198"/>
      <c r="Q24" s="35"/>
      <c r="R24" s="23"/>
      <c r="S24" s="23"/>
      <c r="T24" s="23"/>
      <c r="U24" s="23"/>
      <c r="V24" s="214"/>
      <c r="W24" s="196"/>
      <c r="X24" s="197"/>
      <c r="Y24" s="197"/>
      <c r="Z24" s="197"/>
      <c r="AA24" s="198"/>
      <c r="AB24" s="63"/>
      <c r="AC24" s="59"/>
      <c r="AD24" s="59"/>
      <c r="AE24" s="59"/>
      <c r="AF24" s="60"/>
      <c r="AG24" s="59"/>
      <c r="AH24" s="124" t="str">
        <f t="shared" ca="1" si="0"/>
        <v/>
      </c>
      <c r="AI24" s="21"/>
      <c r="AJ24" s="21"/>
    </row>
    <row r="25" spans="2:36" ht="15" customHeight="1">
      <c r="B25" s="43" t="s">
        <v>208</v>
      </c>
      <c r="C25" s="17" t="s">
        <v>208</v>
      </c>
      <c r="D25" s="25"/>
      <c r="E25" s="21"/>
      <c r="F25" s="21"/>
      <c r="G25" s="24"/>
      <c r="H25" s="54"/>
      <c r="I25" s="21"/>
      <c r="J25" s="21"/>
      <c r="K25" s="21"/>
      <c r="L25" s="196"/>
      <c r="M25" s="197"/>
      <c r="N25" s="197"/>
      <c r="O25" s="197"/>
      <c r="P25" s="198"/>
      <c r="Q25" s="35"/>
      <c r="R25" s="23"/>
      <c r="S25" s="23"/>
      <c r="T25" s="23"/>
      <c r="U25" s="23"/>
      <c r="V25" s="214"/>
      <c r="W25" s="196"/>
      <c r="X25" s="197"/>
      <c r="Y25" s="197"/>
      <c r="Z25" s="197"/>
      <c r="AA25" s="198"/>
      <c r="AB25" s="63"/>
      <c r="AC25" s="59"/>
      <c r="AD25" s="59"/>
      <c r="AE25" s="59"/>
      <c r="AF25" s="60"/>
      <c r="AG25" s="59"/>
      <c r="AH25" s="124" t="str">
        <f t="shared" ca="1" si="0"/>
        <v/>
      </c>
      <c r="AI25" s="21"/>
      <c r="AJ25" s="21"/>
    </row>
    <row r="26" spans="2:36" ht="15" customHeight="1" thickBot="1">
      <c r="B26" s="43" t="s">
        <v>209</v>
      </c>
      <c r="C26" s="17" t="s">
        <v>209</v>
      </c>
      <c r="D26" s="25"/>
      <c r="E26" s="21"/>
      <c r="F26" s="21"/>
      <c r="G26" s="24"/>
      <c r="H26" s="54"/>
      <c r="I26" s="21"/>
      <c r="J26" s="21"/>
      <c r="K26" s="21"/>
      <c r="L26" s="199"/>
      <c r="M26" s="200"/>
      <c r="N26" s="200"/>
      <c r="O26" s="200"/>
      <c r="P26" s="201"/>
      <c r="Q26" s="37"/>
      <c r="R26" s="38"/>
      <c r="S26" s="38"/>
      <c r="T26" s="38"/>
      <c r="U26" s="38"/>
      <c r="V26" s="215"/>
      <c r="W26" s="199"/>
      <c r="X26" s="200"/>
      <c r="Y26" s="200"/>
      <c r="Z26" s="200"/>
      <c r="AA26" s="201"/>
      <c r="AB26" s="64"/>
      <c r="AC26" s="61"/>
      <c r="AD26" s="61"/>
      <c r="AE26" s="61"/>
      <c r="AF26" s="62"/>
      <c r="AG26" s="59"/>
      <c r="AH26" s="124" t="str">
        <f t="shared" ca="1" si="0"/>
        <v/>
      </c>
      <c r="AI26" s="21"/>
      <c r="AJ26" s="21"/>
    </row>
    <row r="28" spans="2:36" ht="35.5" customHeight="1">
      <c r="B28" s="306" t="s">
        <v>166</v>
      </c>
      <c r="C28" s="306"/>
      <c r="D28" s="67"/>
    </row>
    <row r="29" spans="2:36" ht="35.5" customHeight="1">
      <c r="B29" s="306" t="s">
        <v>167</v>
      </c>
      <c r="C29" s="306"/>
      <c r="D29" s="67"/>
    </row>
    <row r="30" spans="2:36" ht="14.5" customHeight="1"/>
    <row r="31" spans="2:36" ht="14.5" customHeight="1">
      <c r="L31" s="33"/>
      <c r="M31" s="33"/>
      <c r="N31" s="33"/>
      <c r="O31" s="33"/>
      <c r="P31" s="33"/>
      <c r="Q31" s="33"/>
      <c r="R31" s="33"/>
      <c r="S31" s="33"/>
      <c r="T31" s="33"/>
      <c r="U31" s="33"/>
      <c r="V31" s="33"/>
      <c r="W31" s="33"/>
      <c r="X31" s="33"/>
      <c r="Y31" s="33"/>
      <c r="Z31" s="33"/>
      <c r="AA31" s="33"/>
      <c r="AB31" s="33"/>
      <c r="AC31" s="33"/>
      <c r="AD31" s="33"/>
      <c r="AE31" s="33"/>
      <c r="AF31" s="33"/>
    </row>
    <row r="32" spans="2:36" ht="14.5" customHeight="1">
      <c r="L32" s="33"/>
      <c r="M32" s="33"/>
      <c r="N32" s="33"/>
      <c r="O32" s="33"/>
      <c r="P32" s="33"/>
      <c r="Q32" s="33"/>
      <c r="R32" s="33"/>
      <c r="S32" s="33"/>
      <c r="T32" s="33"/>
      <c r="U32" s="33"/>
      <c r="V32" s="33"/>
      <c r="W32" s="33"/>
      <c r="X32" s="33"/>
      <c r="Y32" s="33"/>
      <c r="Z32" s="33"/>
      <c r="AA32" s="33"/>
      <c r="AB32" s="33"/>
      <c r="AC32" s="33"/>
      <c r="AD32" s="33"/>
      <c r="AE32" s="33"/>
      <c r="AF32" s="33"/>
    </row>
    <row r="33" spans="12:32" ht="14.5" customHeight="1">
      <c r="L33" s="33"/>
      <c r="M33" s="33"/>
      <c r="N33" s="33"/>
      <c r="O33" s="33"/>
      <c r="P33" s="33"/>
      <c r="Q33" s="33"/>
      <c r="R33" s="33"/>
      <c r="S33" s="33"/>
      <c r="T33" s="33"/>
      <c r="U33" s="33"/>
      <c r="V33" s="33"/>
      <c r="W33" s="33"/>
      <c r="X33" s="33"/>
      <c r="Y33" s="33"/>
      <c r="Z33" s="33"/>
      <c r="AA33" s="33"/>
      <c r="AB33" s="33"/>
      <c r="AC33" s="33"/>
      <c r="AD33" s="33"/>
      <c r="AE33" s="33"/>
      <c r="AF33" s="33"/>
    </row>
    <row r="34" spans="12:32" ht="14.5" customHeight="1">
      <c r="L34" s="33"/>
      <c r="M34" s="33"/>
      <c r="N34" s="33"/>
      <c r="O34" s="33"/>
      <c r="P34" s="33"/>
      <c r="Q34" s="33"/>
      <c r="R34" s="33"/>
      <c r="S34" s="33"/>
      <c r="T34" s="33"/>
      <c r="U34" s="33"/>
      <c r="V34" s="33"/>
      <c r="W34" s="33"/>
      <c r="X34" s="33"/>
      <c r="Y34" s="33"/>
      <c r="Z34" s="33"/>
      <c r="AA34" s="33"/>
      <c r="AB34" s="33"/>
      <c r="AC34" s="33"/>
      <c r="AD34" s="33"/>
      <c r="AE34" s="33"/>
      <c r="AF34" s="33"/>
    </row>
  </sheetData>
  <sheetProtection algorithmName="SHA-512" hashValue="njo1TBHj2MbJ4MYNqfbrCxG7tQdzBdotYOfzx8ktbrcsC6oniFVoc7mE1UycgTah6Dx0iifhWw7mmrYQkR9dwg==" saltValue="78NctudO262xD/0Ys0Tp2w==" spinCount="100000" sheet="1" objects="1" scenarios="1"/>
  <protectedRanges>
    <protectedRange sqref="L7:V26 W7:AF29" name="AUM and GHG Emmisions_2"/>
    <protectedRange sqref="L27:V29" name="AUM and GHG Emmisions_1"/>
    <protectedRange sqref="D28:D29" name="Member pledge Details"/>
    <protectedRange sqref="D28:D29 D7:AJ26" name="Sector"/>
  </protectedRanges>
  <mergeCells count="21">
    <mergeCell ref="E2:AJ2"/>
    <mergeCell ref="AG3:AJ4"/>
    <mergeCell ref="W4:AF4"/>
    <mergeCell ref="AG5:AG6"/>
    <mergeCell ref="AI5:AI6"/>
    <mergeCell ref="AJ5:AJ6"/>
    <mergeCell ref="W5:AA5"/>
    <mergeCell ref="AB5:AF5"/>
    <mergeCell ref="L5:P5"/>
    <mergeCell ref="W3:AF3"/>
    <mergeCell ref="Q5:V5"/>
    <mergeCell ref="L4:V4"/>
    <mergeCell ref="L3:V3"/>
    <mergeCell ref="AH5:AH6"/>
    <mergeCell ref="B28:C28"/>
    <mergeCell ref="B29:C29"/>
    <mergeCell ref="B14:B16"/>
    <mergeCell ref="B17:B21"/>
    <mergeCell ref="E4:K5"/>
    <mergeCell ref="B7:B10"/>
    <mergeCell ref="B11:B12"/>
  </mergeCells>
  <phoneticPr fontId="11" type="noConversion"/>
  <conditionalFormatting sqref="D8:G9">
    <cfRule type="expression" dxfId="69" priority="34">
      <formula>COUNTBLANK($E$10:$G$10) + COUNTBLANK($I$10:$J$10) = 0</formula>
    </cfRule>
  </conditionalFormatting>
  <conditionalFormatting sqref="D10:G10">
    <cfRule type="expression" dxfId="68" priority="50">
      <formula>AND(D$8&lt;&gt;"", D$9&lt;&gt;"")</formula>
    </cfRule>
  </conditionalFormatting>
  <conditionalFormatting sqref="I8:J9">
    <cfRule type="expression" dxfId="67" priority="42">
      <formula>COUNTBLANK($E$10:$G$10) + COUNTBLANK($I$10:$J$10) = 0</formula>
    </cfRule>
  </conditionalFormatting>
  <conditionalFormatting sqref="I10:J10">
    <cfRule type="expression" dxfId="66" priority="45">
      <formula>AND(I$8&lt;&gt;"", I$9&lt;&gt;"")</formula>
    </cfRule>
  </conditionalFormatting>
  <dataValidations count="2">
    <dataValidation type="decimal" allowBlank="1" showInputMessage="1" showErrorMessage="1" sqref="G7:H26 AB7:AF29 Q7:U29 V27:V29" xr:uid="{F486584F-FE06-4240-AE7C-C214EFF9737D}">
      <formula1>0</formula1>
      <formula2>1</formula2>
    </dataValidation>
    <dataValidation type="decimal" operator="greaterThanOrEqual" allowBlank="1" showInputMessage="1" showErrorMessage="1" sqref="W7:AA29 L7:P29" xr:uid="{9BB946F6-9CA4-471A-A4FE-76D8ECAFD1F9}">
      <formula1>0</formula1>
    </dataValidation>
  </dataValidations>
  <pageMargins left="0.7" right="0.7" top="0.75" bottom="0.75" header="0.3" footer="0.3"/>
  <pageSetup paperSize="9" orientation="portrait" r:id="rId1"/>
  <headerFooter>
    <oddFooter>&amp;C_x000D_&amp;1#&amp;"Calibri"&amp;10&amp;K000000 GIE_AXA_Public</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36" id="{86E3847F-BC70-4E28-B070-85C1C0C94674}">
            <xm:f>'Member Pledge Details'!$C$20 = "Yes"</xm:f>
            <x14:dxf>
              <fill>
                <patternFill patternType="mediumGray">
                  <fgColor rgb="FFFFC000"/>
                  <bgColor rgb="FFFFC000"/>
                </patternFill>
              </fill>
            </x14:dxf>
          </x14:cfRule>
          <xm:sqref>D7:D9</xm:sqref>
        </x14:conditionalFormatting>
        <x14:conditionalFormatting xmlns:xm="http://schemas.microsoft.com/office/excel/2006/main">
          <x14:cfRule type="expression" priority="33" id="{0123C3F1-C09D-4D11-B7C0-F6B73C399278}">
            <xm:f>'Member Pledge Details'!$C$20 = "Yes"</xm:f>
            <x14:dxf>
              <fill>
                <patternFill patternType="mediumGray">
                  <fgColor rgb="FFFFC000"/>
                  <bgColor rgb="FFFFC000"/>
                </patternFill>
              </fill>
            </x14:dxf>
          </x14:cfRule>
          <xm:sqref>D10</xm:sqref>
        </x14:conditionalFormatting>
        <x14:conditionalFormatting xmlns:xm="http://schemas.microsoft.com/office/excel/2006/main">
          <x14:cfRule type="expression" priority="5" id="{522E44AD-FC36-4B55-8C71-1617491E3D9A}">
            <xm:f>'Member Pledge Details'!$C$20 = "Yes"</xm:f>
            <x14:dxf>
              <fill>
                <patternFill patternType="mediumGray">
                  <fgColor rgb="FFFFC000"/>
                  <bgColor rgb="FFFFC000"/>
                </patternFill>
              </fill>
            </x14:dxf>
          </x14:cfRule>
          <xm:sqref>D13:D26</xm:sqref>
        </x14:conditionalFormatting>
        <x14:conditionalFormatting xmlns:xm="http://schemas.microsoft.com/office/excel/2006/main">
          <x14:cfRule type="expression" priority="3" id="{48F0538A-5B7F-4246-B397-22F2F8AC3EB8}">
            <xm:f>'Member Pledge Details'!$AA$21 = "Yes"</xm:f>
            <x14:dxf>
              <fill>
                <patternFill patternType="mediumGray">
                  <fgColor rgb="FFFFC000"/>
                  <bgColor rgb="FFFFC000"/>
                </patternFill>
              </fill>
            </x14:dxf>
          </x14:cfRule>
          <xm:sqref>D28:D29</xm:sqref>
        </x14:conditionalFormatting>
        <x14:conditionalFormatting xmlns:xm="http://schemas.microsoft.com/office/excel/2006/main">
          <x14:cfRule type="expression" priority="32" id="{697EFC6C-4254-4C6D-AD43-A6565AE5280E}">
            <xm:f>OR('Member Pledge Details'!$C$20 ="", 'Member Pledge Details'!$C$20 = "No")</xm:f>
            <x14:dxf>
              <fill>
                <patternFill>
                  <bgColor theme="9" tint="0.79998168889431442"/>
                </patternFill>
              </fill>
            </x14:dxf>
          </x14:cfRule>
          <xm:sqref>D7:G10 I13:J26</xm:sqref>
        </x14:conditionalFormatting>
        <x14:conditionalFormatting xmlns:xm="http://schemas.microsoft.com/office/excel/2006/main">
          <x14:cfRule type="expression" priority="4" id="{219B06EB-E87B-48AC-B3D7-DC373702635A}">
            <xm:f>OR('Member Pledge Details'!$C$20 ="", 'Member Pledge Details'!$C$20 = "No")</xm:f>
            <x14:dxf>
              <fill>
                <patternFill>
                  <bgColor theme="9" tint="0.79998168889431442"/>
                </patternFill>
              </fill>
            </x14:dxf>
          </x14:cfRule>
          <xm:sqref>D13:G26</xm:sqref>
        </x14:conditionalFormatting>
        <x14:conditionalFormatting xmlns:xm="http://schemas.microsoft.com/office/excel/2006/main">
          <x14:cfRule type="expression" priority="1" id="{CEE9B272-2839-4C82-847F-9F5EAA8E4390}">
            <xm:f>'Member Pledge Details'!$AA$20 = "Yes"</xm:f>
            <x14:dxf>
              <font>
                <color auto="1"/>
              </font>
              <fill>
                <patternFill>
                  <bgColor rgb="FFFFC000"/>
                </patternFill>
              </fill>
            </x14:dxf>
          </x14:cfRule>
          <xm:sqref>E4:K5</xm:sqref>
        </x14:conditionalFormatting>
        <x14:conditionalFormatting xmlns:xm="http://schemas.microsoft.com/office/excel/2006/main">
          <x14:cfRule type="expression" priority="87" id="{DB2A4880-01FD-44F0-A32B-59B7DAD06C29}">
            <xm:f>AND('Member Pledge Details'!$C$20 = "Yes", $D7 &lt;&gt; "No")</xm:f>
            <x14:dxf>
              <fill>
                <patternFill patternType="mediumGray">
                  <fgColor rgb="FFFFC000"/>
                  <bgColor rgb="FFFFC000"/>
                </patternFill>
              </fill>
            </x14:dxf>
          </x14:cfRule>
          <xm:sqref>I7:J10 E7:G10 I13:J26 E13:G26</xm:sqref>
        </x14:conditionalFormatting>
        <x14:conditionalFormatting xmlns:xm="http://schemas.microsoft.com/office/excel/2006/main">
          <x14:cfRule type="expression" priority="61" id="{49EB7A01-38BF-47A3-A369-F940AA658E27}">
            <xm:f>OR('Member Pledge Details'!$C$20 ="", 'Member Pledge Details'!$C$20 = "No")</xm:f>
            <x14:dxf>
              <fill>
                <patternFill>
                  <bgColor theme="9" tint="0.79998168889431442"/>
                </patternFill>
              </fill>
            </x14:dxf>
          </x14:cfRule>
          <xm:sqref>I7:J10</xm:sqref>
        </x14:conditionalFormatting>
        <x14:conditionalFormatting xmlns:xm="http://schemas.microsoft.com/office/excel/2006/main">
          <x14:cfRule type="expression" priority="58" id="{00000000-000E-0000-0A00-000008000000}">
            <xm:f>AND($J7 = "Others", 'Member Pledge Details'!$AA$20 = "Yes")</xm:f>
            <x14:dxf>
              <fill>
                <patternFill patternType="mediumGray">
                  <fgColor rgb="FFFFC000"/>
                  <bgColor theme="0"/>
                </patternFill>
              </fill>
            </x14:dxf>
          </x14:cfRule>
          <xm:sqref>K7:K26</xm:sqref>
        </x14:conditionalFormatting>
        <x14:conditionalFormatting xmlns:xm="http://schemas.microsoft.com/office/excel/2006/main">
          <x14:cfRule type="expression" priority="51" id="{8B87D519-AF99-4C58-B140-9A5294E4365D}">
            <xm:f>AND(INT(RIGHT(L$6,4))&gt;=$E7,'Member Pledge Details'!$AA$20="Yes", $E7&lt;&gt;"", $D7 &lt;&gt; "No")</xm:f>
            <x14:dxf>
              <fill>
                <patternFill patternType="mediumGray">
                  <fgColor rgb="FFFFC000"/>
                  <bgColor rgb="FFFFC000"/>
                </patternFill>
              </fill>
            </x14:dxf>
          </x14:cfRule>
          <xm:sqref>L7:U26</xm:sqref>
        </x14:conditionalFormatting>
        <x14:conditionalFormatting xmlns:xm="http://schemas.microsoft.com/office/excel/2006/main">
          <x14:cfRule type="expression" priority="56" id="{C756AB74-E849-48D2-BA46-B0CA5B662AEE}">
            <xm:f>'Member Pledge Details'!$AS$15 = "Yes"</xm:f>
            <x14:dxf>
              <fill>
                <patternFill>
                  <bgColor rgb="FFFFC000"/>
                </patternFill>
              </fill>
            </x14:dxf>
          </x14:cfRule>
          <xm:sqref>L4:V4</xm:sqref>
        </x14:conditionalFormatting>
      </x14:conditionalFormattings>
    </ext>
    <ext xmlns:x14="http://schemas.microsoft.com/office/spreadsheetml/2009/9/main" uri="{CCE6A557-97BC-4b89-ADB6-D9C93CAAB3DF}">
      <x14:dataValidations xmlns:xm="http://schemas.microsoft.com/office/excel/2006/main" count="29">
        <x14:dataValidation type="list" allowBlank="1" showInputMessage="1" showErrorMessage="1" xr:uid="{3FB6A9C0-8C9C-4EEE-9CBA-7F67573F7F54}">
          <x14:formula1>
            <xm:f>Dropdowns!$G$2:$G$3</xm:f>
          </x14:formula1>
          <xm:sqref>D28:D29 AI7:AI26 I7:I26 D7:D26</xm:sqref>
        </x14:dataValidation>
        <x14:dataValidation type="list" allowBlank="1" showInputMessage="1" showErrorMessage="1" xr:uid="{171A8179-9917-4C64-886B-4D91DE6BC593}">
          <x14:formula1>
            <xm:f>Dropdowns!$E$3:$E$7</xm:f>
          </x14:formula1>
          <xm:sqref>E7:E26</xm:sqref>
        </x14:dataValidation>
        <x14:dataValidation type="list" allowBlank="1" showInputMessage="1" showErrorMessage="1" xr:uid="{37C5A1CD-8115-4057-931C-3BCE4E47D000}">
          <x14:formula1>
            <xm:f>Dropdowns!$AA$2:$AA$3</xm:f>
          </x14:formula1>
          <xm:sqref>J7:J10</xm:sqref>
        </x14:dataValidation>
        <x14:dataValidation type="list" allowBlank="1" showInputMessage="1" showErrorMessage="1" xr:uid="{EAC15ED4-4322-480B-812D-0094E997A1D3}">
          <x14:formula1>
            <xm:f>Dropdowns!$Q$2:$Q$4</xm:f>
          </x14:formula1>
          <xm:sqref>J13</xm:sqref>
        </x14:dataValidation>
        <x14:dataValidation type="list" allowBlank="1" showInputMessage="1" showErrorMessage="1" xr:uid="{FD89BD0F-2E9D-4709-82DE-43AB7BBE73DF}">
          <x14:formula1>
            <xm:f>Dropdowns!$S$2:$S$3</xm:f>
          </x14:formula1>
          <xm:sqref>J14</xm:sqref>
        </x14:dataValidation>
        <x14:dataValidation type="list" allowBlank="1" showInputMessage="1" showErrorMessage="1" xr:uid="{76619A6E-15FA-4E46-98FC-16769A1ACBE2}">
          <x14:formula1>
            <xm:f>Dropdowns!$T$2:$T$3</xm:f>
          </x14:formula1>
          <xm:sqref>J15</xm:sqref>
        </x14:dataValidation>
        <x14:dataValidation type="list" allowBlank="1" showInputMessage="1" showErrorMessage="1" xr:uid="{027B48AA-FB04-4B55-96FB-B6BC54862E78}">
          <x14:formula1>
            <xm:f>Dropdowns!$V$2:$V$3</xm:f>
          </x14:formula1>
          <xm:sqref>J16</xm:sqref>
        </x14:dataValidation>
        <x14:dataValidation type="list" allowBlank="1" showInputMessage="1" showErrorMessage="1" xr:uid="{C96FC9F0-2856-4217-AD4B-69944EEECACF}">
          <x14:formula1>
            <xm:f>Dropdowns!$U$2:$U$5</xm:f>
          </x14:formula1>
          <xm:sqref>J17:J21</xm:sqref>
        </x14:dataValidation>
        <x14:dataValidation type="list" allowBlank="1" showInputMessage="1" showErrorMessage="1" xr:uid="{F72EF848-C994-4CD5-BA11-E5993BFD1907}">
          <x14:formula1>
            <xm:f>Dropdowns!$W$2:$W$7</xm:f>
          </x14:formula1>
          <xm:sqref>J22</xm:sqref>
        </x14:dataValidation>
        <x14:dataValidation type="list" allowBlank="1" showInputMessage="1" showErrorMessage="1" xr:uid="{46265A07-9647-43C3-B58E-CC055801ACB9}">
          <x14:formula1>
            <xm:f>Dropdowns!$X$2:$X$4</xm:f>
          </x14:formula1>
          <xm:sqref>J24</xm:sqref>
        </x14:dataValidation>
        <x14:dataValidation type="list" allowBlank="1" showInputMessage="1" showErrorMessage="1" xr:uid="{F4C69DEA-5551-4154-A281-F536E2009E09}">
          <x14:formula1>
            <xm:f>Dropdowns!$Y$2:$Y$3</xm:f>
          </x14:formula1>
          <xm:sqref>J23 J25</xm:sqref>
        </x14:dataValidation>
        <x14:dataValidation type="list" allowBlank="1" showInputMessage="1" showErrorMessage="1" xr:uid="{45A0F4BE-F017-4583-B54D-B547EF4E59E5}">
          <x14:formula1>
            <xm:f>Dropdowns!$Z$2:$Z$4</xm:f>
          </x14:formula1>
          <xm:sqref>J26</xm:sqref>
        </x14:dataValidation>
        <x14:dataValidation type="list" allowBlank="1" showInputMessage="1" showErrorMessage="1" xr:uid="{9A7844CD-DB06-4E0E-82A0-4D993E539682}">
          <x14:formula1>
            <xm:f>Dropdowns!$R$3:$R$4</xm:f>
          </x14:formula1>
          <xm:sqref>J11:J12</xm:sqref>
        </x14:dataValidation>
        <x14:dataValidation type="list" allowBlank="1" showInputMessage="1" showErrorMessage="1" xr:uid="{A536651E-0CD4-46AE-8F5A-0903D23DA75F}">
          <x14:formula1>
            <xm:f>Dropdowns!$F$2:$F$3</xm:f>
          </x14:formula1>
          <xm:sqref>F22:F26</xm:sqref>
        </x14:dataValidation>
        <x14:dataValidation type="list" allowBlank="1" showInputMessage="1" showErrorMessage="1" xr:uid="{59384036-4AF1-4156-B96A-3FE9DDF2D864}">
          <x14:formula1>
            <xm:f xml:space="preserve"> OFFSET(Dropdowns!$F$1,1,0,IF(OFFSET(Dropdowns!A1,MATCH('Member Pledge Details'!$AA$8,Dropdowns!A:A,0)-1,1,1,1)&lt;&gt;2025,2,1),1)</xm:f>
          </x14:formula1>
          <xm:sqref>F21</xm:sqref>
        </x14:dataValidation>
        <x14:dataValidation type="list" allowBlank="1" showInputMessage="1" showErrorMessage="1" xr:uid="{6F61728B-3327-4EA0-9238-3CB8B11A4AD3}">
          <x14:formula1>
            <xm:f xml:space="preserve"> OFFSET(Dropdowns!$F$1,1,0,IF(OFFSET(Dropdowns!A1,MATCH('Member Pledge Details'!$AA$8,Dropdowns!A:A,0)-1,1,1,1)&lt;&gt;2025,2,1),1)</xm:f>
          </x14:formula1>
          <xm:sqref>F7</xm:sqref>
        </x14:dataValidation>
        <x14:dataValidation type="list" allowBlank="1" showInputMessage="1" showErrorMessage="1" xr:uid="{0CD9E13B-109F-4258-B49A-638622E98BA5}">
          <x14:formula1>
            <xm:f xml:space="preserve"> OFFSET(Dropdowns!$F$1,1,0,IF(OFFSET(Dropdowns!A1,MATCH('Member Pledge Details'!$AA$8,Dropdowns!A:A,0)-1,1,1,1)&lt;&gt;2025,2,1),1)</xm:f>
          </x14:formula1>
          <xm:sqref>F8</xm:sqref>
        </x14:dataValidation>
        <x14:dataValidation type="list" allowBlank="1" showInputMessage="1" showErrorMessage="1" xr:uid="{A08BAF48-E354-4F84-9E91-206EBCFD39DD}">
          <x14:formula1>
            <xm:f xml:space="preserve"> OFFSET(Dropdowns!$F$1,1,0,IF(OFFSET(Dropdowns!A1,MATCH('Member Pledge Details'!$AA$8,Dropdowns!A:A,0)-1,1,1,1)&lt;&gt;2025,2,1),1)</xm:f>
          </x14:formula1>
          <xm:sqref>F9</xm:sqref>
        </x14:dataValidation>
        <x14:dataValidation type="list" allowBlank="1" showInputMessage="1" showErrorMessage="1" xr:uid="{C649433E-54B7-4946-8D5E-04310D0BA954}">
          <x14:formula1>
            <xm:f xml:space="preserve"> OFFSET(Dropdowns!$F$1,1,0,IF(OFFSET(Dropdowns!A1,MATCH('Member Pledge Details'!$AA$8,Dropdowns!A:A,0)-1,1,1,1)&lt;&gt;2025,2,1),1)</xm:f>
          </x14:formula1>
          <xm:sqref>F10</xm:sqref>
        </x14:dataValidation>
        <x14:dataValidation type="list" allowBlank="1" showInputMessage="1" showErrorMessage="1" xr:uid="{BDB7D2D7-BF34-4944-B272-0B7D62C45223}">
          <x14:formula1>
            <xm:f xml:space="preserve"> OFFSET(Dropdowns!$F$1,1,0,IF(OFFSET(Dropdowns!A1,MATCH('Member Pledge Details'!$AA$8,Dropdowns!A:A,0)-1,1,1,1)&lt;&gt;2025,2,1),1)</xm:f>
          </x14:formula1>
          <xm:sqref>F11</xm:sqref>
        </x14:dataValidation>
        <x14:dataValidation type="list" allowBlank="1" showInputMessage="1" showErrorMessage="1" xr:uid="{A0F20734-4C25-41AC-B11F-68794C15F39B}">
          <x14:formula1>
            <xm:f xml:space="preserve"> OFFSET(Dropdowns!$F$1,1,0,IF(OFFSET(Dropdowns!A1,MATCH('Member Pledge Details'!$AA$8,Dropdowns!A:A,0)-1,1,1,1)&lt;&gt;2025,2,1),1)</xm:f>
          </x14:formula1>
          <xm:sqref>F12</xm:sqref>
        </x14:dataValidation>
        <x14:dataValidation type="list" allowBlank="1" showInputMessage="1" showErrorMessage="1" xr:uid="{96F5EB18-7A3B-4A99-A469-61AD0B494373}">
          <x14:formula1>
            <xm:f xml:space="preserve"> OFFSET(Dropdowns!$F$1,1,0,IF(OFFSET(Dropdowns!A1,MATCH('Member Pledge Details'!$AA$8,Dropdowns!A:A,0)-1,1,1,1)&lt;&gt;2025,2,1),1)</xm:f>
          </x14:formula1>
          <xm:sqref>F13</xm:sqref>
        </x14:dataValidation>
        <x14:dataValidation type="list" allowBlank="1" showInputMessage="1" showErrorMessage="1" xr:uid="{894F56FC-160C-4F99-89AA-B6B4F04C0C86}">
          <x14:formula1>
            <xm:f xml:space="preserve"> OFFSET(Dropdowns!$F$1,1,0,IF(OFFSET(Dropdowns!A1,MATCH('Member Pledge Details'!$AA$8,Dropdowns!A:A,0)-1,1,1,1)&lt;&gt;2025,2,1),1)</xm:f>
          </x14:formula1>
          <xm:sqref>F14</xm:sqref>
        </x14:dataValidation>
        <x14:dataValidation type="list" allowBlank="1" showInputMessage="1" showErrorMessage="1" xr:uid="{BED80C61-36E9-411B-8556-47B91ABC7503}">
          <x14:formula1>
            <xm:f xml:space="preserve"> OFFSET(Dropdowns!$F$1,1,0,IF(OFFSET(Dropdowns!A1,MATCH('Member Pledge Details'!$AA$8,Dropdowns!A:A,0)-1,1,1,1)&lt;&gt;2025,2,1),1)</xm:f>
          </x14:formula1>
          <xm:sqref>F15</xm:sqref>
        </x14:dataValidation>
        <x14:dataValidation type="list" allowBlank="1" showInputMessage="1" showErrorMessage="1" xr:uid="{A3A6956D-E4A5-49FD-9DE0-C7699EEB8E62}">
          <x14:formula1>
            <xm:f xml:space="preserve"> OFFSET(Dropdowns!$F$1,1,0,IF(OFFSET(Dropdowns!A1,MATCH('Member Pledge Details'!$AA$8,Dropdowns!A:A,0)-1,1,1,1)&lt;&gt;2025,2,1),1)</xm:f>
          </x14:formula1>
          <xm:sqref>F16</xm:sqref>
        </x14:dataValidation>
        <x14:dataValidation type="list" allowBlank="1" showInputMessage="1" showErrorMessage="1" xr:uid="{F7AD2BDF-B7B7-4FA0-9FE0-1B6809002B5E}">
          <x14:formula1>
            <xm:f xml:space="preserve"> OFFSET(Dropdowns!$F$1,1,0,IF(OFFSET(Dropdowns!A1,MATCH('Member Pledge Details'!$AA$8,Dropdowns!A:A,0)-1,1,1,1)&lt;&gt;2025,2,1),1)</xm:f>
          </x14:formula1>
          <xm:sqref>F17</xm:sqref>
        </x14:dataValidation>
        <x14:dataValidation type="list" allowBlank="1" showInputMessage="1" showErrorMessage="1" xr:uid="{466D9F16-9629-422D-8392-6C7C73679265}">
          <x14:formula1>
            <xm:f xml:space="preserve"> OFFSET(Dropdowns!$F$1,1,0,IF(OFFSET(Dropdowns!A1,MATCH('Member Pledge Details'!$AA$8,Dropdowns!A:A,0)-1,1,1,1)&lt;&gt;2025,2,1),1)</xm:f>
          </x14:formula1>
          <xm:sqref>F18</xm:sqref>
        </x14:dataValidation>
        <x14:dataValidation type="list" allowBlank="1" showInputMessage="1" showErrorMessage="1" xr:uid="{7A6117B6-92ED-45DE-8798-56C2C88F6183}">
          <x14:formula1>
            <xm:f xml:space="preserve"> OFFSET(Dropdowns!$F$1,1,0,IF(OFFSET(Dropdowns!A1,MATCH('Member Pledge Details'!$AA$8,Dropdowns!A:A,0)-1,1,1,1)&lt;&gt;2025,2,1),1)</xm:f>
          </x14:formula1>
          <xm:sqref>F19</xm:sqref>
        </x14:dataValidation>
        <x14:dataValidation type="list" allowBlank="1" showInputMessage="1" showErrorMessage="1" xr:uid="{89745394-35B2-4720-83D2-5E9B300266DE}">
          <x14:formula1>
            <xm:f xml:space="preserve"> OFFSET(Dropdowns!$F$1,1,0,IF(OFFSET(Dropdowns!A1,MATCH('Member Pledge Details'!$AA$8,Dropdowns!A:A,0)-1,1,1,1)&lt;&gt;2025,2,1),1)</xm:f>
          </x14:formula1>
          <xm:sqref>F20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10283-F20B-4058-A210-FAFAD7DA65A2}">
  <sheetPr codeName="Sheet8"/>
  <dimension ref="B1:M21"/>
  <sheetViews>
    <sheetView zoomScale="70" zoomScaleNormal="70" workbookViewId="0">
      <pane xSplit="6" ySplit="6" topLeftCell="G7" activePane="bottomRight" state="frozen"/>
      <selection activeCell="G7" sqref="G7"/>
      <selection pane="topRight" activeCell="G7" sqref="G7"/>
      <selection pane="bottomLeft" activeCell="G7" sqref="G7"/>
      <selection pane="bottomRight" activeCell="G7" sqref="G7"/>
    </sheetView>
  </sheetViews>
  <sheetFormatPr defaultColWidth="9.1796875" defaultRowHeight="14.5"/>
  <cols>
    <col min="1" max="1" width="2.26953125" style="8" customWidth="1"/>
    <col min="2" max="2" width="21" style="8" customWidth="1"/>
    <col min="3" max="3" width="54.6328125" style="8" customWidth="1"/>
    <col min="4" max="4" width="80.81640625" style="8" customWidth="1"/>
    <col min="5" max="6" width="12.6328125" style="8" customWidth="1"/>
    <col min="7" max="8" width="25.453125" style="8" customWidth="1"/>
    <col min="9" max="9" width="20.6328125" style="8" customWidth="1"/>
    <col min="10" max="10" width="25.81640625" style="8" customWidth="1"/>
    <col min="11" max="11" width="20.6328125" style="8" customWidth="1"/>
    <col min="12" max="13" width="9.1796875" style="157"/>
    <col min="14" max="16384" width="9.1796875" style="8"/>
  </cols>
  <sheetData>
    <row r="1" spans="2:13" ht="15" thickBot="1"/>
    <row r="2" spans="2:13" ht="60" customHeight="1" thickBot="1">
      <c r="B2" s="69" t="str">
        <f ca="1">"Working days to submission "&amp;'Member Pledge Details'!C5</f>
        <v>Working days to submission -139</v>
      </c>
      <c r="G2" s="333" t="s">
        <v>210</v>
      </c>
      <c r="H2" s="333"/>
      <c r="I2" s="333"/>
      <c r="J2" s="333"/>
      <c r="K2" s="333"/>
    </row>
    <row r="3" spans="2:13" ht="18" customHeight="1">
      <c r="D3" s="153" t="s">
        <v>211</v>
      </c>
      <c r="E3" s="211"/>
    </row>
    <row r="4" spans="2:13" ht="18" customHeight="1" thickBot="1">
      <c r="D4" s="153" t="s">
        <v>212</v>
      </c>
      <c r="E4" s="211"/>
    </row>
    <row r="5" spans="2:13" ht="66.75" customHeight="1" thickBot="1">
      <c r="C5" s="68" t="s">
        <v>213</v>
      </c>
      <c r="G5" s="368" t="s">
        <v>214</v>
      </c>
      <c r="H5" s="369"/>
      <c r="I5" s="326" t="s">
        <v>215</v>
      </c>
      <c r="J5" s="327"/>
      <c r="K5" s="328"/>
    </row>
    <row r="6" spans="2:13" ht="65.25" customHeight="1" thickBot="1">
      <c r="B6" s="53" t="s">
        <v>216</v>
      </c>
      <c r="C6" s="174" t="s">
        <v>217</v>
      </c>
      <c r="D6" s="175" t="s">
        <v>218</v>
      </c>
      <c r="E6" s="176" t="s">
        <v>170</v>
      </c>
      <c r="F6" s="176" t="s">
        <v>219</v>
      </c>
      <c r="G6" s="176" t="str">
        <f>+ "Number of engagements in the base year "&amp;E3</f>
        <v xml:space="preserve">Number of engagements in the base year </v>
      </c>
      <c r="H6" s="176" t="str">
        <f>+"Number of engagements by the target year "&amp; E4</f>
        <v xml:space="preserve">Number of engagements by the target year </v>
      </c>
      <c r="I6" s="176" t="s">
        <v>220</v>
      </c>
      <c r="J6" s="176" t="s">
        <v>221</v>
      </c>
      <c r="K6" s="176" t="s">
        <v>143</v>
      </c>
    </row>
    <row r="7" spans="2:13" ht="99" customHeight="1">
      <c r="B7" s="364" t="s">
        <v>222</v>
      </c>
      <c r="C7" s="177" t="s">
        <v>223</v>
      </c>
      <c r="D7" s="177" t="s">
        <v>224</v>
      </c>
      <c r="E7" s="178">
        <v>23</v>
      </c>
      <c r="F7" s="178">
        <v>12</v>
      </c>
      <c r="G7" s="212"/>
      <c r="H7" s="212"/>
      <c r="I7" s="179"/>
      <c r="J7" s="179"/>
      <c r="K7" s="180"/>
      <c r="L7" s="184">
        <f>+IF(G7&lt;&gt;"", 1,0)</f>
        <v>0</v>
      </c>
      <c r="M7" s="184">
        <f>+IF(H7&lt;&gt;"", 1,0)</f>
        <v>0</v>
      </c>
    </row>
    <row r="8" spans="2:13" ht="124">
      <c r="B8" s="365"/>
      <c r="C8" s="55" t="s">
        <v>225</v>
      </c>
      <c r="D8" s="55" t="s">
        <v>226</v>
      </c>
      <c r="E8" s="66">
        <v>22</v>
      </c>
      <c r="F8" s="66">
        <v>12</v>
      </c>
      <c r="G8" s="205"/>
      <c r="H8" s="205"/>
      <c r="I8" s="20"/>
      <c r="J8" s="20"/>
      <c r="K8" s="26"/>
      <c r="L8" s="184">
        <f t="shared" ref="L8:L16" si="0">+IF(G8&lt;&gt;"", 1,0)</f>
        <v>0</v>
      </c>
      <c r="M8" s="184">
        <f t="shared" ref="M8:M16" si="1">+IF(H8&lt;&gt;"", 1,0)</f>
        <v>0</v>
      </c>
    </row>
    <row r="9" spans="2:13" ht="129.75" customHeight="1">
      <c r="B9" s="366"/>
      <c r="C9" s="55" t="s">
        <v>227</v>
      </c>
      <c r="D9" s="55" t="s">
        <v>228</v>
      </c>
      <c r="E9" s="66">
        <v>22</v>
      </c>
      <c r="F9" s="66">
        <v>12</v>
      </c>
      <c r="G9" s="205"/>
      <c r="H9" s="205"/>
      <c r="I9" s="20"/>
      <c r="J9" s="20"/>
      <c r="K9" s="26"/>
      <c r="L9" s="184">
        <f t="shared" si="0"/>
        <v>0</v>
      </c>
      <c r="M9" s="184">
        <f t="shared" si="1"/>
        <v>0</v>
      </c>
    </row>
    <row r="10" spans="2:13" ht="82.5" customHeight="1" thickBot="1">
      <c r="B10" s="183" t="s">
        <v>229</v>
      </c>
      <c r="C10" s="181" t="s">
        <v>230</v>
      </c>
      <c r="D10" s="181" t="s">
        <v>231</v>
      </c>
      <c r="E10" s="182">
        <v>22</v>
      </c>
      <c r="F10" s="182">
        <v>14</v>
      </c>
      <c r="G10" s="213"/>
      <c r="H10" s="213"/>
      <c r="I10" s="27"/>
      <c r="J10" s="27"/>
      <c r="K10" s="28"/>
      <c r="L10" s="184">
        <f t="shared" si="0"/>
        <v>0</v>
      </c>
      <c r="M10" s="184">
        <f t="shared" si="1"/>
        <v>0</v>
      </c>
    </row>
    <row r="11" spans="2:13" ht="93">
      <c r="B11" s="364" t="s">
        <v>232</v>
      </c>
      <c r="C11" s="177" t="s">
        <v>233</v>
      </c>
      <c r="D11" s="177" t="s">
        <v>234</v>
      </c>
      <c r="E11" s="178">
        <v>21</v>
      </c>
      <c r="F11" s="178">
        <v>12</v>
      </c>
      <c r="G11" s="212"/>
      <c r="H11" s="212"/>
      <c r="I11" s="179"/>
      <c r="J11" s="179"/>
      <c r="K11" s="180"/>
      <c r="L11" s="184">
        <f t="shared" si="0"/>
        <v>0</v>
      </c>
      <c r="M11" s="184">
        <f t="shared" si="1"/>
        <v>0</v>
      </c>
    </row>
    <row r="12" spans="2:13" ht="90.75" customHeight="1" thickBot="1">
      <c r="B12" s="367"/>
      <c r="C12" s="181" t="s">
        <v>235</v>
      </c>
      <c r="D12" s="181" t="s">
        <v>236</v>
      </c>
      <c r="E12" s="182">
        <v>21</v>
      </c>
      <c r="F12" s="182" t="s">
        <v>182</v>
      </c>
      <c r="G12" s="213"/>
      <c r="H12" s="213"/>
      <c r="I12" s="27"/>
      <c r="J12" s="27"/>
      <c r="K12" s="28"/>
      <c r="L12" s="184">
        <f t="shared" si="0"/>
        <v>0</v>
      </c>
      <c r="M12" s="184">
        <f t="shared" si="1"/>
        <v>0</v>
      </c>
    </row>
    <row r="13" spans="2:13" ht="66.75" customHeight="1">
      <c r="B13" s="364" t="s">
        <v>237</v>
      </c>
      <c r="C13" s="177" t="s">
        <v>238</v>
      </c>
      <c r="D13" s="177" t="s">
        <v>239</v>
      </c>
      <c r="E13" s="178">
        <v>21</v>
      </c>
      <c r="F13" s="178">
        <v>12</v>
      </c>
      <c r="G13" s="212"/>
      <c r="H13" s="212"/>
      <c r="I13" s="179"/>
      <c r="J13" s="179"/>
      <c r="K13" s="180"/>
      <c r="L13" s="184">
        <f t="shared" si="0"/>
        <v>0</v>
      </c>
      <c r="M13" s="184">
        <f t="shared" si="1"/>
        <v>0</v>
      </c>
    </row>
    <row r="14" spans="2:13" ht="98.25" customHeight="1" thickBot="1">
      <c r="B14" s="367"/>
      <c r="C14" s="181" t="s">
        <v>240</v>
      </c>
      <c r="D14" s="181" t="s">
        <v>241</v>
      </c>
      <c r="E14" s="182">
        <v>21</v>
      </c>
      <c r="F14" s="182">
        <v>12</v>
      </c>
      <c r="G14" s="213"/>
      <c r="H14" s="213"/>
      <c r="I14" s="27"/>
      <c r="J14" s="27"/>
      <c r="K14" s="28"/>
      <c r="L14" s="184">
        <f t="shared" si="0"/>
        <v>0</v>
      </c>
      <c r="M14" s="184">
        <f t="shared" si="1"/>
        <v>0</v>
      </c>
    </row>
    <row r="15" spans="2:13" ht="54.75" customHeight="1">
      <c r="B15" s="364" t="s">
        <v>242</v>
      </c>
      <c r="C15" s="177" t="s">
        <v>243</v>
      </c>
      <c r="D15" s="177" t="s">
        <v>244</v>
      </c>
      <c r="E15" s="178">
        <v>21</v>
      </c>
      <c r="F15" s="178">
        <v>13</v>
      </c>
      <c r="G15" s="212"/>
      <c r="H15" s="212"/>
      <c r="I15" s="179"/>
      <c r="J15" s="179"/>
      <c r="K15" s="180"/>
      <c r="L15" s="184">
        <f t="shared" si="0"/>
        <v>0</v>
      </c>
      <c r="M15" s="184">
        <f t="shared" si="1"/>
        <v>0</v>
      </c>
    </row>
    <row r="16" spans="2:13" ht="66.75" customHeight="1" thickBot="1">
      <c r="B16" s="367"/>
      <c r="C16" s="181" t="s">
        <v>245</v>
      </c>
      <c r="D16" s="181" t="s">
        <v>246</v>
      </c>
      <c r="E16" s="182">
        <v>21</v>
      </c>
      <c r="F16" s="182" t="s">
        <v>182</v>
      </c>
      <c r="G16" s="213"/>
      <c r="H16" s="213"/>
      <c r="I16" s="27"/>
      <c r="J16" s="27"/>
      <c r="K16" s="28"/>
      <c r="L16" s="184">
        <f t="shared" si="0"/>
        <v>0</v>
      </c>
      <c r="M16" s="184">
        <f t="shared" si="1"/>
        <v>0</v>
      </c>
    </row>
    <row r="18" spans="2:4" ht="35.5" customHeight="1">
      <c r="B18" s="306" t="s">
        <v>166</v>
      </c>
      <c r="C18" s="306"/>
      <c r="D18" s="22"/>
    </row>
    <row r="19" spans="2:4" ht="35.5" customHeight="1">
      <c r="B19" s="306" t="s">
        <v>167</v>
      </c>
      <c r="C19" s="306"/>
      <c r="D19" s="22"/>
    </row>
    <row r="21" spans="2:4">
      <c r="C21" s="71"/>
    </row>
  </sheetData>
  <sheetProtection algorithmName="SHA-512" hashValue="evSEMPb1ypH+AVsz2S0z3JoS7skbPFb7jz4rb3Z24g0ZsxDs4V7Y3zlzpNaVgJn/S84WJw2KTuNIBNbsPlIDsQ==" saltValue="FOuiutiw2zBX68hH5nGRdA==" spinCount="100000" sheet="1" objects="1" scenarios="1"/>
  <protectedRanges>
    <protectedRange sqref="D18:F19" name="Member pledge Details_1"/>
    <protectedRange sqref="G7:K16 D18:D19 E3:E4" name="Engagement"/>
  </protectedRanges>
  <mergeCells count="9">
    <mergeCell ref="G2:K2"/>
    <mergeCell ref="B18:C18"/>
    <mergeCell ref="B19:C19"/>
    <mergeCell ref="B7:B9"/>
    <mergeCell ref="B11:B12"/>
    <mergeCell ref="G5:H5"/>
    <mergeCell ref="I5:K5"/>
    <mergeCell ref="B15:B16"/>
    <mergeCell ref="B13:B14"/>
  </mergeCells>
  <conditionalFormatting sqref="D18:D19">
    <cfRule type="expression" dxfId="53" priority="12">
      <formula>$C18 &lt;&gt; ""</formula>
    </cfRule>
    <cfRule type="expression" dxfId="52" priority="13">
      <formula>$C18 = ""</formula>
    </cfRule>
  </conditionalFormatting>
  <conditionalFormatting sqref="G7:H16">
    <cfRule type="expression" dxfId="51" priority="2">
      <formula>IF(SUMPRODUCT($L$7:$L$10,$M$7:$M$10)&gt;0,1,0)+IF(SUMPRODUCT($L$13:$L$14,$M$13:$M$14)&gt;0,1,0)+IF(SUMPRODUCT($L$15:$L$16,$M$15:$M$16)&gt;0,1,0)+IF(SUMPRODUCT($L$11:$L$12,$M$11:$M$12)&gt;0,1,0)&gt;=2</formula>
    </cfRule>
  </conditionalFormatting>
  <dataValidations count="2">
    <dataValidation type="whole" operator="greaterThanOrEqual" allowBlank="1" showInputMessage="1" showErrorMessage="1" sqref="I7:J16 G7:G16" xr:uid="{4AD00126-5515-483D-95A8-77A8AA9E42AB}">
      <formula1>0</formula1>
    </dataValidation>
    <dataValidation type="whole" operator="greaterThanOrEqual" allowBlank="1" showInputMessage="1" showErrorMessage="1" prompt="Number of engagements in the target year should be bigger than base year_x000a_" sqref="H7:H16" xr:uid="{F45E2EEF-DF0C-4381-9FF3-9E9243ED8530}">
      <formula1>0</formula1>
    </dataValidation>
  </dataValidations>
  <pageMargins left="0.7" right="0.7" top="0.75" bottom="0.75" header="0.3" footer="0.3"/>
  <pageSetup orientation="portrait" r:id="rId1"/>
  <headerFooter>
    <oddFooter>&amp;C_x000D_&amp;1#&amp;"Calibri"&amp;10&amp;K000000 GIE_AXA_Public</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4C0908D-2009-4CEE-8951-6FE621F13BCE}">
          <x14:formula1>
            <xm:f>Dropdowns!$G$2:$G$3</xm:f>
          </x14:formula1>
          <xm:sqref>D18:D19</xm:sqref>
        </x14:dataValidation>
        <x14:dataValidation type="list" allowBlank="1" showInputMessage="1" showErrorMessage="1" xr:uid="{96AC9AE5-E5BA-4CAA-9FDC-C31EFBC306E1}">
          <x14:formula1>
            <xm:f>Dropdowns!$E$3:$E$7</xm:f>
          </x14:formula1>
          <xm:sqref>E3</xm:sqref>
        </x14:dataValidation>
        <x14:dataValidation type="list" allowBlank="1" showInputMessage="1" showErrorMessage="1" xr:uid="{890254F3-3624-4FDA-8B9A-87496315586F}">
          <x14:formula1>
            <xm:f xml:space="preserve"> OFFSET(Dropdowns!F1,1,0,IF(OFFSET(Dropdowns!A1,MATCH('Member Pledge Details'!$AA$8,Dropdowns!A:A,0)-1,1,1,1)&lt;&gt;2025,2,1),1)</xm:f>
          </x14:formula1>
          <xm:sqref>E4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93DBE-1233-48CF-B122-C212DD3AF7A5}">
  <sheetPr codeName="Sheet5"/>
  <dimension ref="A1:AT50"/>
  <sheetViews>
    <sheetView showGridLines="0" tabSelected="1" topLeftCell="A48" zoomScale="55" zoomScaleNormal="55" zoomScaleSheetLayoutView="50" zoomScalePageLayoutView="50" workbookViewId="0">
      <selection activeCell="C12" sqref="C12"/>
    </sheetView>
  </sheetViews>
  <sheetFormatPr defaultColWidth="8.6328125" defaultRowHeight="40.5" customHeight="1"/>
  <cols>
    <col min="1" max="1" width="3" style="127" customWidth="1"/>
    <col min="2" max="2" width="65.453125" style="127" customWidth="1"/>
    <col min="3" max="3" width="23.81640625" style="128" bestFit="1" customWidth="1"/>
    <col min="4" max="4" width="21" style="128" bestFit="1" customWidth="1"/>
    <col min="5" max="5" width="25.453125" style="128" bestFit="1" customWidth="1"/>
    <col min="6" max="6" width="24.6328125" style="128" bestFit="1" customWidth="1"/>
    <col min="7" max="7" width="24.1796875" style="128" customWidth="1"/>
    <col min="8" max="8" width="27.453125" style="128" bestFit="1" customWidth="1"/>
    <col min="9" max="9" width="22.453125" style="128" bestFit="1" customWidth="1"/>
    <col min="10" max="10" width="24" style="128" bestFit="1" customWidth="1"/>
    <col min="11" max="11" width="21.26953125" style="127" bestFit="1" customWidth="1"/>
    <col min="12" max="15" width="27.453125" style="127" customWidth="1"/>
    <col min="16" max="16" width="25.1796875" style="127" bestFit="1" customWidth="1"/>
    <col min="17" max="19" width="25.1796875" style="127" customWidth="1"/>
    <col min="20" max="23" width="22.453125" style="127" customWidth="1"/>
    <col min="24" max="24" width="28.6328125" style="127" customWidth="1"/>
    <col min="25" max="25" width="27.81640625" style="127" bestFit="1" customWidth="1"/>
    <col min="26" max="26" width="28.6328125" style="127" customWidth="1"/>
    <col min="27" max="27" width="6.453125" style="127" customWidth="1"/>
    <col min="28" max="28" width="18.1796875" style="127" bestFit="1" customWidth="1"/>
    <col min="29" max="30" width="20.6328125" style="127" customWidth="1"/>
    <col min="31" max="31" width="25.1796875" style="127" customWidth="1"/>
    <col min="32" max="16384" width="8.6328125" style="127"/>
  </cols>
  <sheetData>
    <row r="1" spans="1:34" ht="15.75" customHeight="1">
      <c r="A1" s="126"/>
      <c r="H1" s="129"/>
    </row>
    <row r="2" spans="1:34" ht="40.5" customHeight="1">
      <c r="B2" s="388" t="s">
        <v>429</v>
      </c>
      <c r="C2" s="389"/>
      <c r="D2" s="389"/>
      <c r="E2" s="389"/>
      <c r="F2" s="389"/>
      <c r="G2" s="389"/>
      <c r="H2" s="389"/>
      <c r="I2" s="389"/>
      <c r="J2" s="389"/>
      <c r="K2" s="389"/>
      <c r="L2" s="389"/>
      <c r="M2" s="389"/>
      <c r="N2" s="389"/>
      <c r="O2" s="389"/>
      <c r="P2" s="389"/>
      <c r="Q2" s="389"/>
      <c r="R2" s="389"/>
      <c r="S2" s="389"/>
      <c r="T2" s="389"/>
      <c r="U2" s="389"/>
      <c r="V2" s="389"/>
      <c r="W2" s="389"/>
      <c r="X2" s="389"/>
      <c r="Y2" s="389"/>
      <c r="Z2" s="389"/>
    </row>
    <row r="3" spans="1:34" ht="17.25" customHeight="1">
      <c r="B3" s="132"/>
      <c r="K3" s="128"/>
      <c r="L3" s="128"/>
      <c r="M3" s="128"/>
      <c r="N3" s="128"/>
      <c r="O3" s="128"/>
      <c r="P3" s="128"/>
      <c r="Q3" s="128"/>
      <c r="R3" s="128"/>
      <c r="S3" s="128"/>
      <c r="T3" s="128"/>
      <c r="U3" s="128"/>
      <c r="V3" s="128"/>
      <c r="W3" s="128"/>
      <c r="X3" s="128"/>
      <c r="Y3" s="128"/>
    </row>
    <row r="4" spans="1:34" ht="17.25" customHeight="1">
      <c r="B4" s="128"/>
      <c r="K4" s="128"/>
      <c r="L4" s="128"/>
      <c r="M4" s="128"/>
      <c r="N4" s="128"/>
      <c r="O4" s="128"/>
      <c r="P4" s="128"/>
      <c r="Q4" s="128"/>
      <c r="R4" s="128"/>
      <c r="S4" s="128"/>
      <c r="T4" s="128"/>
      <c r="U4" s="128"/>
      <c r="V4" s="128"/>
      <c r="W4" s="128"/>
      <c r="X4" s="128"/>
      <c r="Y4" s="128"/>
    </row>
    <row r="5" spans="1:34" ht="40.5" customHeight="1">
      <c r="B5" s="128"/>
    </row>
    <row r="6" spans="1:34" ht="32.25" customHeight="1">
      <c r="B6" s="149"/>
      <c r="C6" s="395" t="s">
        <v>247</v>
      </c>
      <c r="D6" s="396"/>
      <c r="E6" s="396"/>
      <c r="F6" s="396"/>
      <c r="G6" s="396"/>
      <c r="H6" s="396"/>
      <c r="I6" s="396"/>
      <c r="J6" s="396"/>
      <c r="K6" s="396"/>
      <c r="L6" s="396"/>
      <c r="M6" s="396"/>
      <c r="N6" s="396"/>
      <c r="O6" s="396"/>
      <c r="P6" s="396"/>
      <c r="Q6" s="396"/>
      <c r="R6" s="396"/>
      <c r="S6" s="396"/>
      <c r="T6" s="396"/>
      <c r="U6" s="396"/>
      <c r="V6" s="396"/>
      <c r="W6" s="396"/>
      <c r="X6" s="396"/>
      <c r="Y6" s="397"/>
      <c r="Z6" s="401" t="s">
        <v>428</v>
      </c>
    </row>
    <row r="7" spans="1:34" ht="30.75" customHeight="1">
      <c r="A7" s="130"/>
      <c r="B7" s="149"/>
      <c r="C7" s="404" t="s">
        <v>438</v>
      </c>
      <c r="D7" s="405"/>
      <c r="E7" s="405"/>
      <c r="F7" s="405"/>
      <c r="G7" s="406"/>
      <c r="H7" s="404" t="s">
        <v>446</v>
      </c>
      <c r="I7" s="405"/>
      <c r="J7" s="405"/>
      <c r="K7" s="406"/>
      <c r="L7" s="404" t="s">
        <v>448</v>
      </c>
      <c r="M7" s="405"/>
      <c r="N7" s="405"/>
      <c r="O7" s="405"/>
      <c r="P7" s="406"/>
      <c r="Q7" s="404" t="s">
        <v>158</v>
      </c>
      <c r="R7" s="405"/>
      <c r="S7" s="406"/>
      <c r="T7" s="398" t="s">
        <v>248</v>
      </c>
      <c r="U7" s="399"/>
      <c r="V7" s="399"/>
      <c r="W7" s="399"/>
      <c r="X7" s="399"/>
      <c r="Y7" s="400"/>
      <c r="Z7" s="402"/>
    </row>
    <row r="8" spans="1:34" ht="88.5" customHeight="1">
      <c r="A8" s="131"/>
      <c r="B8" s="148" t="s">
        <v>466</v>
      </c>
      <c r="C8" s="241" t="s">
        <v>43</v>
      </c>
      <c r="D8" s="95" t="s">
        <v>439</v>
      </c>
      <c r="E8" s="241" t="s">
        <v>440</v>
      </c>
      <c r="F8" s="95" t="s">
        <v>441</v>
      </c>
      <c r="G8" s="95" t="s">
        <v>442</v>
      </c>
      <c r="H8" s="95" t="s">
        <v>443</v>
      </c>
      <c r="I8" s="95" t="s">
        <v>249</v>
      </c>
      <c r="J8" s="95" t="s">
        <v>444</v>
      </c>
      <c r="K8" s="95" t="s">
        <v>445</v>
      </c>
      <c r="L8" s="241" t="s">
        <v>447</v>
      </c>
      <c r="M8" s="241" t="s">
        <v>155</v>
      </c>
      <c r="N8" s="241" t="s">
        <v>454</v>
      </c>
      <c r="O8" s="241" t="s">
        <v>455</v>
      </c>
      <c r="P8" s="241" t="s">
        <v>157</v>
      </c>
      <c r="Q8" s="241" t="s">
        <v>449</v>
      </c>
      <c r="R8" s="241" t="s">
        <v>450</v>
      </c>
      <c r="S8" s="241" t="s">
        <v>451</v>
      </c>
      <c r="T8" s="241" t="s">
        <v>452</v>
      </c>
      <c r="U8" s="241" t="s">
        <v>453</v>
      </c>
      <c r="V8" s="241" t="s">
        <v>250</v>
      </c>
      <c r="W8" s="241" t="s">
        <v>251</v>
      </c>
      <c r="X8" s="241" t="s">
        <v>479</v>
      </c>
      <c r="Y8" s="241" t="s">
        <v>252</v>
      </c>
      <c r="Z8" s="402"/>
    </row>
    <row r="9" spans="1:34" ht="104.5" customHeight="1">
      <c r="B9" s="226" t="s">
        <v>480</v>
      </c>
      <c r="C9" s="417" t="s">
        <v>318</v>
      </c>
      <c r="D9" s="225" t="s">
        <v>86</v>
      </c>
      <c r="E9" s="225" t="s">
        <v>318</v>
      </c>
      <c r="F9" s="225" t="s">
        <v>318</v>
      </c>
      <c r="G9" s="225" t="s">
        <v>318</v>
      </c>
      <c r="H9" s="225" t="s">
        <v>86</v>
      </c>
      <c r="I9" s="225" t="s">
        <v>86</v>
      </c>
      <c r="J9" s="225" t="s">
        <v>318</v>
      </c>
      <c r="K9" s="225" t="s">
        <v>318</v>
      </c>
      <c r="L9" s="225" t="s">
        <v>318</v>
      </c>
      <c r="M9" s="225" t="s">
        <v>318</v>
      </c>
      <c r="N9" s="225" t="s">
        <v>318</v>
      </c>
      <c r="O9" s="225" t="s">
        <v>318</v>
      </c>
      <c r="P9" s="225" t="s">
        <v>318</v>
      </c>
      <c r="Q9" s="225" t="s">
        <v>318</v>
      </c>
      <c r="R9" s="225" t="s">
        <v>318</v>
      </c>
      <c r="S9" s="225" t="s">
        <v>318</v>
      </c>
      <c r="T9" s="225" t="s">
        <v>318</v>
      </c>
      <c r="U9" s="225" t="s">
        <v>318</v>
      </c>
      <c r="V9" s="225" t="s">
        <v>318</v>
      </c>
      <c r="W9" s="225" t="s">
        <v>318</v>
      </c>
      <c r="X9" s="230"/>
      <c r="Y9" s="225" t="s">
        <v>318</v>
      </c>
      <c r="Z9" s="403"/>
    </row>
    <row r="10" spans="1:34" ht="43.5" customHeight="1">
      <c r="B10" s="226" t="s">
        <v>253</v>
      </c>
      <c r="C10" s="94"/>
      <c r="D10" s="94"/>
      <c r="E10" s="94"/>
      <c r="F10" s="94"/>
      <c r="G10" s="94"/>
      <c r="H10" s="94"/>
      <c r="I10" s="94"/>
      <c r="J10" s="94"/>
      <c r="K10" s="94"/>
      <c r="L10" s="233"/>
      <c r="M10" s="233"/>
      <c r="N10" s="230"/>
      <c r="O10" s="230"/>
      <c r="P10" s="233"/>
      <c r="Q10" s="230"/>
      <c r="R10" s="230"/>
      <c r="S10" s="230"/>
      <c r="T10" s="94"/>
      <c r="U10" s="94"/>
      <c r="V10" s="233"/>
      <c r="W10" s="233"/>
      <c r="X10" s="94"/>
      <c r="Y10" s="94"/>
      <c r="Z10" s="106">
        <f t="shared" ref="Z10:Z20" si="0">SUM(C10:Y10)</f>
        <v>0</v>
      </c>
      <c r="AB10" s="229" t="s">
        <v>473</v>
      </c>
      <c r="AC10" s="422"/>
      <c r="AD10" s="423"/>
      <c r="AE10" s="423"/>
      <c r="AF10" s="423"/>
      <c r="AG10" s="423"/>
      <c r="AH10" s="423"/>
    </row>
    <row r="11" spans="1:34" ht="43.5" customHeight="1">
      <c r="B11" s="226" t="s">
        <v>254</v>
      </c>
      <c r="C11" s="94"/>
      <c r="D11" s="94"/>
      <c r="E11" s="94"/>
      <c r="F11" s="94"/>
      <c r="G11" s="94"/>
      <c r="H11" s="94"/>
      <c r="I11" s="94"/>
      <c r="J11" s="94"/>
      <c r="K11" s="94"/>
      <c r="L11" s="233"/>
      <c r="M11" s="233"/>
      <c r="N11" s="230"/>
      <c r="O11" s="230"/>
      <c r="P11" s="233"/>
      <c r="Q11" s="230"/>
      <c r="R11" s="230"/>
      <c r="S11" s="230"/>
      <c r="T11" s="94"/>
      <c r="U11" s="94"/>
      <c r="V11" s="233"/>
      <c r="W11" s="233"/>
      <c r="X11" s="242"/>
      <c r="Y11" s="94"/>
      <c r="Z11" s="106">
        <f t="shared" si="0"/>
        <v>0</v>
      </c>
      <c r="AB11" s="385" t="s">
        <v>472</v>
      </c>
      <c r="AC11" s="424" t="s">
        <v>255</v>
      </c>
      <c r="AD11" s="425"/>
      <c r="AE11" s="425"/>
      <c r="AF11" s="425"/>
      <c r="AG11" s="425"/>
      <c r="AH11" s="425"/>
    </row>
    <row r="12" spans="1:34" ht="43.5" customHeight="1">
      <c r="B12" s="226" t="s">
        <v>256</v>
      </c>
      <c r="C12" s="94"/>
      <c r="D12" s="94"/>
      <c r="E12" s="94"/>
      <c r="F12" s="94"/>
      <c r="G12" s="94"/>
      <c r="H12" s="94"/>
      <c r="I12" s="94"/>
      <c r="J12" s="94"/>
      <c r="K12" s="94"/>
      <c r="L12" s="233"/>
      <c r="M12" s="233"/>
      <c r="N12" s="230"/>
      <c r="O12" s="230"/>
      <c r="P12" s="233"/>
      <c r="Q12" s="230"/>
      <c r="R12" s="230"/>
      <c r="S12" s="230"/>
      <c r="T12" s="94"/>
      <c r="U12" s="94"/>
      <c r="V12" s="230"/>
      <c r="W12" s="230"/>
      <c r="X12" s="94"/>
      <c r="Y12" s="94"/>
      <c r="Z12" s="106">
        <f t="shared" si="0"/>
        <v>0</v>
      </c>
      <c r="AB12" s="386"/>
      <c r="AC12" s="424"/>
      <c r="AD12" s="425"/>
      <c r="AE12" s="425"/>
      <c r="AF12" s="425"/>
      <c r="AG12" s="425"/>
      <c r="AH12" s="425"/>
    </row>
    <row r="13" spans="1:34" ht="43.5" customHeight="1">
      <c r="B13" s="226" t="s">
        <v>199</v>
      </c>
      <c r="C13" s="94"/>
      <c r="D13" s="242"/>
      <c r="E13" s="242"/>
      <c r="F13" s="242"/>
      <c r="G13" s="242"/>
      <c r="H13" s="94"/>
      <c r="I13" s="94"/>
      <c r="J13" s="94"/>
      <c r="K13" s="94"/>
      <c r="L13" s="233"/>
      <c r="M13" s="233"/>
      <c r="N13" s="233"/>
      <c r="O13" s="233"/>
      <c r="P13" s="233"/>
      <c r="Q13" s="230"/>
      <c r="R13" s="230"/>
      <c r="S13" s="230"/>
      <c r="T13" s="242"/>
      <c r="U13" s="242"/>
      <c r="V13" s="233"/>
      <c r="W13" s="233"/>
      <c r="X13" s="94"/>
      <c r="Y13" s="94"/>
      <c r="Z13" s="106">
        <f t="shared" si="0"/>
        <v>0</v>
      </c>
      <c r="AC13" s="138"/>
      <c r="AD13" s="138"/>
      <c r="AE13" s="138"/>
    </row>
    <row r="14" spans="1:34" ht="43.5" customHeight="1">
      <c r="B14" s="226" t="s">
        <v>257</v>
      </c>
      <c r="C14" s="94"/>
      <c r="D14" s="94"/>
      <c r="E14" s="94"/>
      <c r="F14" s="94"/>
      <c r="G14" s="94"/>
      <c r="H14" s="94"/>
      <c r="I14" s="94"/>
      <c r="J14" s="94"/>
      <c r="K14" s="94"/>
      <c r="L14" s="233"/>
      <c r="M14" s="233"/>
      <c r="N14" s="233"/>
      <c r="O14" s="233"/>
      <c r="P14" s="233"/>
      <c r="Q14" s="230"/>
      <c r="R14" s="230"/>
      <c r="S14" s="230"/>
      <c r="T14" s="94"/>
      <c r="U14" s="94"/>
      <c r="V14" s="233"/>
      <c r="W14" s="233"/>
      <c r="X14" s="94"/>
      <c r="Y14" s="94"/>
      <c r="Z14" s="106">
        <f t="shared" si="0"/>
        <v>0</v>
      </c>
    </row>
    <row r="15" spans="1:34" ht="43.5" customHeight="1">
      <c r="B15" s="226" t="s">
        <v>258</v>
      </c>
      <c r="C15" s="94"/>
      <c r="D15" s="94"/>
      <c r="E15" s="94"/>
      <c r="F15" s="94"/>
      <c r="G15" s="94"/>
      <c r="H15" s="94"/>
      <c r="I15" s="94"/>
      <c r="J15" s="94"/>
      <c r="K15" s="94"/>
      <c r="L15" s="230"/>
      <c r="M15" s="230"/>
      <c r="N15" s="230"/>
      <c r="O15" s="230"/>
      <c r="P15" s="230"/>
      <c r="Q15" s="230"/>
      <c r="R15" s="230"/>
      <c r="S15" s="230"/>
      <c r="T15" s="94"/>
      <c r="U15" s="94"/>
      <c r="V15" s="233"/>
      <c r="W15" s="233"/>
      <c r="X15" s="94"/>
      <c r="Y15" s="94"/>
      <c r="Z15" s="106">
        <f t="shared" si="0"/>
        <v>0</v>
      </c>
    </row>
    <row r="16" spans="1:34" ht="43.5" customHeight="1">
      <c r="B16" s="226" t="s">
        <v>259</v>
      </c>
      <c r="C16" s="94"/>
      <c r="D16" s="94"/>
      <c r="E16" s="94"/>
      <c r="F16" s="94"/>
      <c r="G16" s="94"/>
      <c r="H16" s="94"/>
      <c r="I16" s="94"/>
      <c r="J16" s="94"/>
      <c r="K16" s="94"/>
      <c r="L16" s="233"/>
      <c r="M16" s="233"/>
      <c r="N16" s="233"/>
      <c r="O16" s="233"/>
      <c r="P16" s="233"/>
      <c r="Q16" s="230"/>
      <c r="R16" s="230"/>
      <c r="S16" s="230"/>
      <c r="T16" s="94"/>
      <c r="U16" s="94"/>
      <c r="V16" s="233"/>
      <c r="W16" s="233"/>
      <c r="X16" s="94"/>
      <c r="Y16" s="94"/>
      <c r="Z16" s="106">
        <f t="shared" si="0"/>
        <v>0</v>
      </c>
    </row>
    <row r="17" spans="2:46" ht="64.5" customHeight="1">
      <c r="B17" s="249" t="s">
        <v>474</v>
      </c>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106">
        <f t="shared" si="0"/>
        <v>0</v>
      </c>
    </row>
    <row r="18" spans="2:46" ht="43.5" customHeight="1">
      <c r="B18" s="228" t="s">
        <v>428</v>
      </c>
      <c r="C18" s="106">
        <f>SUM(C10:C17)</f>
        <v>0</v>
      </c>
      <c r="D18" s="106">
        <f>SUM(D10:D17)</f>
        <v>0</v>
      </c>
      <c r="E18" s="106">
        <f t="shared" ref="E18:Y18" si="1">SUM(E10:E17)</f>
        <v>0</v>
      </c>
      <c r="F18" s="106">
        <f t="shared" si="1"/>
        <v>0</v>
      </c>
      <c r="G18" s="106">
        <f t="shared" si="1"/>
        <v>0</v>
      </c>
      <c r="H18" s="106">
        <f t="shared" si="1"/>
        <v>0</v>
      </c>
      <c r="I18" s="106">
        <f t="shared" si="1"/>
        <v>0</v>
      </c>
      <c r="J18" s="106">
        <f t="shared" si="1"/>
        <v>0</v>
      </c>
      <c r="K18" s="106">
        <f t="shared" si="1"/>
        <v>0</v>
      </c>
      <c r="L18" s="106">
        <f t="shared" si="1"/>
        <v>0</v>
      </c>
      <c r="M18" s="106"/>
      <c r="N18" s="106"/>
      <c r="O18" s="106"/>
      <c r="P18" s="106">
        <f t="shared" si="1"/>
        <v>0</v>
      </c>
      <c r="Q18" s="106"/>
      <c r="R18" s="106"/>
      <c r="S18" s="106"/>
      <c r="T18" s="106"/>
      <c r="U18" s="106"/>
      <c r="V18" s="106">
        <f t="shared" si="1"/>
        <v>0</v>
      </c>
      <c r="W18" s="106">
        <f t="shared" si="1"/>
        <v>0</v>
      </c>
      <c r="X18" s="106">
        <f t="shared" si="1"/>
        <v>0</v>
      </c>
      <c r="Y18" s="106">
        <f t="shared" si="1"/>
        <v>0</v>
      </c>
      <c r="Z18" s="106">
        <f t="shared" si="0"/>
        <v>0</v>
      </c>
    </row>
    <row r="19" spans="2:46" ht="63">
      <c r="B19" s="243" t="s">
        <v>467</v>
      </c>
      <c r="C19" s="230"/>
      <c r="D19" s="230"/>
      <c r="E19" s="230"/>
      <c r="F19" s="230"/>
      <c r="G19" s="230"/>
      <c r="H19" s="230"/>
      <c r="I19" s="230"/>
      <c r="J19" s="230"/>
      <c r="K19" s="230"/>
      <c r="L19" s="230"/>
      <c r="M19" s="230"/>
      <c r="N19" s="230"/>
      <c r="O19" s="230"/>
      <c r="P19" s="230"/>
      <c r="Q19" s="230"/>
      <c r="R19" s="230"/>
      <c r="S19" s="230"/>
      <c r="T19" s="230"/>
      <c r="U19" s="230"/>
      <c r="V19" s="230"/>
      <c r="W19" s="230"/>
      <c r="X19" s="230"/>
      <c r="Y19" s="230"/>
      <c r="Z19" s="106">
        <f t="shared" si="0"/>
        <v>0</v>
      </c>
      <c r="AA19" s="133"/>
    </row>
    <row r="20" spans="2:46" ht="46.5" customHeight="1">
      <c r="B20" s="226" t="s">
        <v>465</v>
      </c>
      <c r="C20" s="94"/>
      <c r="D20" s="94"/>
      <c r="E20" s="94"/>
      <c r="F20" s="94"/>
      <c r="G20" s="94"/>
      <c r="H20" s="94"/>
      <c r="I20" s="94"/>
      <c r="J20" s="94"/>
      <c r="K20" s="94"/>
      <c r="L20" s="94"/>
      <c r="M20" s="94"/>
      <c r="N20" s="94"/>
      <c r="O20" s="94"/>
      <c r="P20" s="94"/>
      <c r="Q20" s="94"/>
      <c r="R20" s="94"/>
      <c r="S20" s="94"/>
      <c r="T20" s="94"/>
      <c r="U20" s="94"/>
      <c r="V20" s="94"/>
      <c r="W20" s="94"/>
      <c r="X20" s="94"/>
      <c r="Y20" s="94"/>
      <c r="Z20" s="106">
        <f t="shared" si="0"/>
        <v>0</v>
      </c>
      <c r="AA20" s="133"/>
    </row>
    <row r="21" spans="2:46" ht="14.5" customHeight="1" thickBot="1">
      <c r="B21" s="139"/>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1"/>
      <c r="AA21" s="133"/>
    </row>
    <row r="22" spans="2:46" ht="59.25" customHeight="1">
      <c r="B22" s="150"/>
      <c r="C22" s="150"/>
      <c r="D22" s="150"/>
      <c r="E22" s="150"/>
      <c r="F22" s="150"/>
      <c r="G22" s="150"/>
      <c r="H22" s="142"/>
      <c r="I22" s="142"/>
      <c r="J22" s="142"/>
      <c r="K22" s="142"/>
      <c r="X22" s="390" t="s">
        <v>260</v>
      </c>
      <c r="Y22" s="391"/>
      <c r="Z22" s="218">
        <f>Z18</f>
        <v>0</v>
      </c>
      <c r="AA22" s="134"/>
    </row>
    <row r="23" spans="2:46" ht="59.25" customHeight="1">
      <c r="B23" s="227" t="s">
        <v>166</v>
      </c>
      <c r="C23" s="234"/>
      <c r="D23" s="151"/>
      <c r="E23" s="151"/>
      <c r="F23" s="152"/>
      <c r="G23" s="152"/>
      <c r="H23" s="151"/>
      <c r="I23" s="152"/>
      <c r="J23" s="149"/>
      <c r="K23" s="149"/>
      <c r="X23" s="392" t="s">
        <v>261</v>
      </c>
      <c r="Y23" s="393"/>
      <c r="Z23" s="219">
        <f>'AUM &amp; GHG Emissions (Mandatory)'!E6</f>
        <v>0</v>
      </c>
      <c r="AA23" s="135"/>
      <c r="AT23" s="147"/>
    </row>
    <row r="24" spans="2:46" ht="40" customHeight="1">
      <c r="B24" s="394"/>
      <c r="C24" s="394"/>
      <c r="D24" s="394"/>
      <c r="E24" s="394"/>
      <c r="F24" s="394"/>
      <c r="G24" s="394"/>
      <c r="H24" s="394"/>
      <c r="I24" s="394"/>
      <c r="J24" s="394"/>
      <c r="K24" s="142"/>
      <c r="L24" s="136"/>
      <c r="M24" s="136"/>
      <c r="N24" s="136"/>
      <c r="O24" s="136"/>
      <c r="P24" s="136"/>
      <c r="Q24" s="136"/>
      <c r="R24" s="136"/>
      <c r="S24" s="136"/>
      <c r="T24" s="136"/>
      <c r="U24" s="136"/>
      <c r="V24" s="136"/>
      <c r="W24" s="136"/>
      <c r="X24" s="136"/>
      <c r="Y24" s="136"/>
      <c r="Z24" s="136"/>
      <c r="AA24" s="136"/>
      <c r="AB24" s="136"/>
    </row>
    <row r="25" spans="2:46" ht="40" customHeight="1">
      <c r="B25" s="223" t="s">
        <v>475</v>
      </c>
      <c r="C25" s="223"/>
      <c r="D25" s="152"/>
      <c r="E25" s="152"/>
      <c r="F25" s="152"/>
      <c r="G25" s="152"/>
      <c r="H25" s="152"/>
      <c r="I25" s="152"/>
      <c r="J25" s="152"/>
      <c r="K25" s="142"/>
      <c r="L25" s="136"/>
      <c r="M25" s="136"/>
      <c r="N25" s="136"/>
      <c r="O25" s="136"/>
      <c r="P25" s="136"/>
      <c r="Q25" s="136"/>
      <c r="R25" s="136"/>
      <c r="S25" s="136"/>
      <c r="T25" s="136"/>
      <c r="U25" s="136"/>
      <c r="V25" s="136"/>
      <c r="W25" s="136"/>
      <c r="X25" s="136"/>
      <c r="Y25" s="136"/>
      <c r="Z25" s="136"/>
      <c r="AA25" s="136"/>
      <c r="AB25" s="136"/>
    </row>
    <row r="26" spans="2:46" ht="39.75" customHeight="1">
      <c r="B26" s="387" t="s">
        <v>431</v>
      </c>
      <c r="C26" s="387"/>
      <c r="D26" s="387"/>
      <c r="E26" s="387"/>
      <c r="F26" s="387"/>
      <c r="G26" s="387"/>
      <c r="H26" s="387"/>
      <c r="I26" s="387"/>
      <c r="J26" s="387"/>
      <c r="K26" s="142"/>
    </row>
    <row r="27" spans="2:46" ht="40.5" customHeight="1">
      <c r="B27" s="377"/>
      <c r="C27" s="378"/>
      <c r="D27" s="378"/>
      <c r="E27" s="378"/>
      <c r="F27" s="378"/>
      <c r="G27" s="378"/>
      <c r="H27" s="378"/>
      <c r="I27" s="378"/>
      <c r="J27" s="379"/>
      <c r="K27" s="142"/>
    </row>
    <row r="28" spans="2:46" ht="40.5" customHeight="1">
      <c r="B28" s="380"/>
      <c r="C28" s="381"/>
      <c r="D28" s="381"/>
      <c r="E28" s="381"/>
      <c r="F28" s="381"/>
      <c r="G28" s="381"/>
      <c r="H28" s="381"/>
      <c r="I28" s="381"/>
      <c r="J28" s="382"/>
      <c r="K28" s="142"/>
    </row>
    <row r="29" spans="2:46" ht="40.5" customHeight="1">
      <c r="B29" s="384"/>
      <c r="C29" s="384"/>
      <c r="D29" s="384"/>
      <c r="E29" s="384"/>
      <c r="F29" s="384"/>
      <c r="G29" s="384"/>
      <c r="H29" s="384"/>
      <c r="I29" s="384"/>
      <c r="J29" s="384"/>
      <c r="K29" s="142"/>
    </row>
    <row r="30" spans="2:46" ht="56.5" customHeight="1">
      <c r="B30" s="383" t="s">
        <v>477</v>
      </c>
      <c r="C30" s="383"/>
      <c r="D30" s="383"/>
      <c r="E30" s="383"/>
      <c r="F30" s="383"/>
      <c r="G30" s="383"/>
      <c r="H30" s="383"/>
      <c r="I30" s="383"/>
      <c r="J30" s="383"/>
      <c r="K30" s="142"/>
    </row>
    <row r="31" spans="2:46" ht="43.5" customHeight="1">
      <c r="B31" s="377"/>
      <c r="C31" s="378"/>
      <c r="D31" s="378"/>
      <c r="E31" s="378"/>
      <c r="F31" s="378"/>
      <c r="G31" s="378"/>
      <c r="H31" s="378"/>
      <c r="I31" s="378"/>
      <c r="J31" s="379"/>
      <c r="K31" s="142"/>
    </row>
    <row r="32" spans="2:46" ht="40.5" customHeight="1">
      <c r="B32" s="380"/>
      <c r="C32" s="381"/>
      <c r="D32" s="381"/>
      <c r="E32" s="381"/>
      <c r="F32" s="381"/>
      <c r="G32" s="381"/>
      <c r="H32" s="381"/>
      <c r="I32" s="381"/>
      <c r="J32" s="382"/>
      <c r="K32" s="142"/>
    </row>
    <row r="33" spans="2:28" ht="40.5" customHeight="1">
      <c r="K33" s="142"/>
    </row>
    <row r="34" spans="2:28" ht="45" customHeight="1">
      <c r="B34" s="387" t="s">
        <v>476</v>
      </c>
      <c r="C34" s="387"/>
      <c r="D34" s="387"/>
      <c r="E34" s="387"/>
      <c r="F34" s="387"/>
      <c r="G34" s="387"/>
      <c r="H34" s="387"/>
      <c r="I34" s="387"/>
      <c r="J34" s="387"/>
      <c r="K34" s="142"/>
    </row>
    <row r="35" spans="2:28" ht="40.5" customHeight="1">
      <c r="B35" s="377"/>
      <c r="C35" s="378"/>
      <c r="D35" s="378"/>
      <c r="E35" s="378"/>
      <c r="F35" s="378"/>
      <c r="G35" s="378"/>
      <c r="H35" s="378"/>
      <c r="I35" s="378"/>
      <c r="J35" s="379"/>
    </row>
    <row r="36" spans="2:28" ht="40.5" customHeight="1">
      <c r="B36" s="380"/>
      <c r="C36" s="381"/>
      <c r="D36" s="381"/>
      <c r="E36" s="381"/>
      <c r="F36" s="381"/>
      <c r="G36" s="381"/>
      <c r="H36" s="381"/>
      <c r="I36" s="381"/>
      <c r="J36" s="382"/>
    </row>
    <row r="38" spans="2:28" ht="54" customHeight="1">
      <c r="B38" s="383" t="s">
        <v>432</v>
      </c>
      <c r="C38" s="383"/>
      <c r="D38" s="383"/>
      <c r="E38" s="383"/>
      <c r="F38" s="383"/>
      <c r="G38" s="383"/>
      <c r="H38" s="383"/>
      <c r="I38" s="383"/>
      <c r="J38" s="383"/>
    </row>
    <row r="39" spans="2:28" ht="40.5" customHeight="1">
      <c r="B39" s="377"/>
      <c r="C39" s="378"/>
      <c r="D39" s="378"/>
      <c r="E39" s="378"/>
      <c r="F39" s="378"/>
      <c r="G39" s="378"/>
      <c r="H39" s="378"/>
      <c r="I39" s="378"/>
      <c r="J39" s="379"/>
    </row>
    <row r="40" spans="2:28" ht="40.5" customHeight="1">
      <c r="B40" s="380"/>
      <c r="C40" s="381"/>
      <c r="D40" s="381"/>
      <c r="E40" s="381"/>
      <c r="F40" s="381"/>
      <c r="G40" s="381"/>
      <c r="H40" s="381"/>
      <c r="I40" s="381"/>
      <c r="J40" s="382"/>
    </row>
    <row r="42" spans="2:28" ht="40.5" customHeight="1">
      <c r="B42" s="383" t="s">
        <v>478</v>
      </c>
      <c r="C42" s="383"/>
      <c r="D42" s="383"/>
      <c r="E42" s="383"/>
      <c r="F42" s="383"/>
      <c r="G42" s="383"/>
      <c r="H42" s="383"/>
      <c r="I42" s="383"/>
      <c r="J42" s="383"/>
      <c r="L42" s="143"/>
      <c r="M42" s="143"/>
      <c r="N42" s="143"/>
      <c r="O42" s="143"/>
      <c r="P42" s="376"/>
      <c r="Q42" s="376"/>
      <c r="R42" s="376"/>
      <c r="S42" s="376"/>
      <c r="T42" s="376"/>
      <c r="U42" s="376"/>
      <c r="V42" s="376"/>
      <c r="W42" s="376"/>
      <c r="X42" s="376"/>
      <c r="Y42" s="376"/>
      <c r="Z42" s="376"/>
      <c r="AA42" s="376"/>
      <c r="AB42" s="376"/>
    </row>
    <row r="43" spans="2:28" ht="40.5" customHeight="1">
      <c r="B43" s="377"/>
      <c r="C43" s="378"/>
      <c r="D43" s="378"/>
      <c r="E43" s="378"/>
      <c r="F43" s="378"/>
      <c r="G43" s="378"/>
      <c r="H43" s="378"/>
      <c r="I43" s="378"/>
      <c r="J43" s="379"/>
      <c r="L43" s="146"/>
      <c r="M43" s="146"/>
      <c r="N43" s="146"/>
      <c r="O43" s="146"/>
      <c r="P43" s="146"/>
      <c r="Q43" s="146"/>
      <c r="R43" s="146"/>
      <c r="S43" s="146"/>
      <c r="T43" s="146"/>
      <c r="U43" s="146"/>
      <c r="V43" s="146"/>
      <c r="W43" s="146"/>
      <c r="X43" s="146"/>
      <c r="Y43" s="146"/>
      <c r="Z43" s="137"/>
      <c r="AA43" s="137"/>
      <c r="AB43" s="137"/>
    </row>
    <row r="44" spans="2:28" ht="40.5" customHeight="1">
      <c r="B44" s="380"/>
      <c r="C44" s="381"/>
      <c r="D44" s="381"/>
      <c r="E44" s="381"/>
      <c r="F44" s="381"/>
      <c r="G44" s="381"/>
      <c r="H44" s="381"/>
      <c r="I44" s="381"/>
      <c r="J44" s="382"/>
    </row>
    <row r="45" spans="2:28" ht="40.5" customHeight="1">
      <c r="B45" s="144"/>
    </row>
    <row r="46" spans="2:28" ht="40.5" customHeight="1">
      <c r="B46" s="144" t="s">
        <v>262</v>
      </c>
    </row>
    <row r="47" spans="2:28" ht="40.5" customHeight="1">
      <c r="B47" s="370"/>
      <c r="C47" s="371"/>
      <c r="D47" s="371"/>
      <c r="E47" s="371"/>
      <c r="F47" s="371"/>
      <c r="G47" s="371"/>
      <c r="H47" s="371"/>
      <c r="I47" s="371"/>
      <c r="J47" s="372"/>
    </row>
    <row r="48" spans="2:28" ht="40.5" customHeight="1">
      <c r="B48" s="373"/>
      <c r="C48" s="374"/>
      <c r="D48" s="374"/>
      <c r="E48" s="374"/>
      <c r="F48" s="374"/>
      <c r="G48" s="374"/>
      <c r="H48" s="374"/>
      <c r="I48" s="374"/>
      <c r="J48" s="375"/>
    </row>
    <row r="50" spans="4:4" ht="40.5" customHeight="1">
      <c r="D50" s="145">
        <v>20</v>
      </c>
    </row>
  </sheetData>
  <protectedRanges>
    <protectedRange sqref="C10:D17 F10:F12 Y10:Y16 B47 E15:S15 B27 B31 B35 B39 B43 E17:Y17 T12:X12 C19:Y20 H10:K14 N10:O12 H16:K16 Q10:S14 Q16:S16 C23" name="Climate Solution"/>
  </protectedRanges>
  <mergeCells count="26">
    <mergeCell ref="B2:Z2"/>
    <mergeCell ref="B26:J26"/>
    <mergeCell ref="X22:Y22"/>
    <mergeCell ref="X23:Y23"/>
    <mergeCell ref="B24:J24"/>
    <mergeCell ref="C6:Y6"/>
    <mergeCell ref="T7:Y7"/>
    <mergeCell ref="Z6:Z9"/>
    <mergeCell ref="C7:G7"/>
    <mergeCell ref="H7:K7"/>
    <mergeCell ref="L7:P7"/>
    <mergeCell ref="Q7:S7"/>
    <mergeCell ref="AC11:AH12"/>
    <mergeCell ref="B27:J28"/>
    <mergeCell ref="B29:J29"/>
    <mergeCell ref="B35:J36"/>
    <mergeCell ref="B38:J38"/>
    <mergeCell ref="AB11:AB12"/>
    <mergeCell ref="B30:J30"/>
    <mergeCell ref="B31:J32"/>
    <mergeCell ref="B34:J34"/>
    <mergeCell ref="B47:J48"/>
    <mergeCell ref="P42:AB42"/>
    <mergeCell ref="B43:J44"/>
    <mergeCell ref="B39:J40"/>
    <mergeCell ref="B42:J42"/>
  </mergeCells>
  <conditionalFormatting sqref="B27:J28">
    <cfRule type="expression" dxfId="50" priority="30">
      <formula>B27 &lt;&gt; ""</formula>
    </cfRule>
    <cfRule type="expression" dxfId="49" priority="38">
      <formula xml:space="preserve"> OR($C$9 = "Yes", $D$9 = "Yes")</formula>
    </cfRule>
  </conditionalFormatting>
  <conditionalFormatting sqref="B31:J32">
    <cfRule type="expression" dxfId="48" priority="27">
      <formula>B31 &lt;&gt; ""</formula>
    </cfRule>
    <cfRule type="expression" dxfId="47" priority="36">
      <formula>$H$9 = "Yes"</formula>
    </cfRule>
  </conditionalFormatting>
  <conditionalFormatting sqref="B35:J36">
    <cfRule type="expression" dxfId="46" priority="28">
      <formula>B35 &lt;&gt; ""</formula>
    </cfRule>
    <cfRule type="expression" dxfId="45" priority="35">
      <formula xml:space="preserve"> OR($I$9 = "Yes", $J$9 = "Yes", $K$9 = "Yes", $L$9= "Yes", $P$9="Yes")</formula>
    </cfRule>
  </conditionalFormatting>
  <conditionalFormatting sqref="B39:J40">
    <cfRule type="expression" dxfId="44" priority="26">
      <formula>B39 &lt;&gt; ""</formula>
    </cfRule>
    <cfRule type="expression" dxfId="43" priority="34">
      <formula xml:space="preserve"> OR($E$9 = "Yes", $F$9 = "Yes", $G$9 = "Yes")</formula>
    </cfRule>
  </conditionalFormatting>
  <conditionalFormatting sqref="C23 C9:D9 X20:Y20 C19:W20 H9:W9">
    <cfRule type="expression" dxfId="42" priority="39">
      <formula>C9 &lt;&gt; ""</formula>
    </cfRule>
  </conditionalFormatting>
  <conditionalFormatting sqref="C17:D17 H17:W17">
    <cfRule type="expression" dxfId="41" priority="43">
      <formula>C17 &lt;&gt; ""</formula>
    </cfRule>
    <cfRule type="expression" dxfId="40" priority="47">
      <formula>C$9 = "Yes"</formula>
    </cfRule>
  </conditionalFormatting>
  <conditionalFormatting sqref="Y19">
    <cfRule type="expression" dxfId="39" priority="21">
      <formula>Y19 &lt;&gt; ""</formula>
    </cfRule>
  </conditionalFormatting>
  <conditionalFormatting sqref="Y19 C19:W19">
    <cfRule type="expression" dxfId="38" priority="22">
      <formula>C$9 = "Yes"</formula>
    </cfRule>
  </conditionalFormatting>
  <conditionalFormatting sqref="C17:D17 H17:W17">
    <cfRule type="expression" dxfId="37" priority="20">
      <formula>SUM(C$10:C$16) &gt; 0</formula>
    </cfRule>
  </conditionalFormatting>
  <conditionalFormatting sqref="Y17">
    <cfRule type="expression" dxfId="36" priority="17">
      <formula>Y17 &lt;&gt; ""</formula>
    </cfRule>
    <cfRule type="expression" dxfId="35" priority="18">
      <formula>Y$9 = "Yes"</formula>
    </cfRule>
  </conditionalFormatting>
  <conditionalFormatting sqref="Y17">
    <cfRule type="expression" dxfId="34" priority="16">
      <formula>SUM(Y$10:Y$16) &gt; 0</formula>
    </cfRule>
  </conditionalFormatting>
  <conditionalFormatting sqref="U9">
    <cfRule type="expression" dxfId="33" priority="13">
      <formula>U9 &lt;&gt; ""</formula>
    </cfRule>
  </conditionalFormatting>
  <conditionalFormatting sqref="T9">
    <cfRule type="expression" dxfId="32" priority="9">
      <formula>T9 &lt;&gt; ""</formula>
    </cfRule>
  </conditionalFormatting>
  <conditionalFormatting sqref="B45:J45">
    <cfRule type="expression" dxfId="31" priority="380">
      <formula>B45 &lt;&gt; ""</formula>
    </cfRule>
    <cfRule type="expression" dxfId="30" priority="381">
      <formula xml:space="preserve"> OR($V$9 = "Yes", $W$9= "Yes", $X$9= "Yes", $Y$9 = "Yes")</formula>
    </cfRule>
  </conditionalFormatting>
  <conditionalFormatting sqref="E9:G9">
    <cfRule type="expression" dxfId="29" priority="5">
      <formula>E9 &lt;&gt; ""</formula>
    </cfRule>
  </conditionalFormatting>
  <conditionalFormatting sqref="E17:G17">
    <cfRule type="expression" dxfId="28" priority="6">
      <formula>E17 &lt;&gt; ""</formula>
    </cfRule>
    <cfRule type="expression" dxfId="27" priority="7">
      <formula>E$9 = "Yes"</formula>
    </cfRule>
  </conditionalFormatting>
  <conditionalFormatting sqref="E17:G17">
    <cfRule type="expression" dxfId="26" priority="4">
      <formula>SUM(E$10:E$16) &gt; 0</formula>
    </cfRule>
  </conditionalFormatting>
  <conditionalFormatting sqref="Y9">
    <cfRule type="expression" dxfId="25" priority="3">
      <formula>Y9 &lt;&gt; ""</formula>
    </cfRule>
  </conditionalFormatting>
  <conditionalFormatting sqref="B43:J44">
    <cfRule type="expression" dxfId="1" priority="1">
      <formula>B43 &lt;&gt; ""</formula>
    </cfRule>
    <cfRule type="expression" dxfId="0" priority="2">
      <formula xml:space="preserve"> OR($E$9 = "Yes", $F$9 = "Yes", $G$9 = "Yes")</formula>
    </cfRule>
  </conditionalFormatting>
  <dataValidations count="1">
    <dataValidation type="decimal" operator="greaterThanOrEqual" allowBlank="1" showInputMessage="1" showErrorMessage="1" sqref="C10:D17 F10:F12 E15:G15 Y10:Y16 E17:Y17 C19:Y20 T12:X12 H10:K16 Q10:U16 N10:O12 L15:P15" xr:uid="{7FA599D5-9A02-4C1B-8E8B-83516D9D4360}">
      <formula1>0</formula1>
    </dataValidation>
  </dataValidations>
  <pageMargins left="0.7" right="0.7" top="0.75" bottom="0.75" header="0.3" footer="0.3"/>
  <pageSetup paperSize="9" orientation="portrait" r:id="rId1"/>
  <headerFooter differentOddEven="1" differentFirst="1">
    <oddHeader>&amp;C&amp;"Calibri"&amp;10&amp;K000000Internal&amp;1#</oddHeader>
    <oddFooter>&amp;L&amp;"Arial,Regular"&amp;8Aviva: &amp;K43B02APublic&amp;8&amp;K000000
&amp;C_x000D_&amp;1#&amp;"Calibri"&amp;10&amp;K000000 GIE_AXA_Public</oddFooter>
    <evenHeader>&amp;C&amp;"Calibri"&amp;10&amp;K000000Internal&amp;1#</evenHeader>
    <evenFooter>&amp;L&amp;"Arial,Regular"&amp;8Aviva: &amp;K43B02APublic&amp;8&amp;K000000
&amp;C_x000D_&amp;1#&amp;"Calibri"&amp;10&amp;K000000 GIE_AXA_Public</evenFooter>
    <firstHeader>&amp;C&amp;"Calibri"&amp;10&amp;K000000Internal&amp;1#</firstHeader>
    <firstFooter>&amp;L&amp;"Arial,Regular"&amp;8Aviva: &amp;K43B02APublic&amp;8&amp;K000000
&amp;C_x000D_&amp;1#&amp;"Calibri"&amp;10&amp;K000000 GIE_AXA_Public</firstFooter>
  </headerFooter>
  <ignoredErrors>
    <ignoredError sqref="C18" formulaRange="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97E047A-05D9-4AAF-B797-B933F26EE892}">
          <x14:formula1>
            <xm:f>Dropdowns!$G$2:$G$3</xm:f>
          </x14:formula1>
          <xm:sqref>C23 C9:Y9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113A2-2ED3-485B-A14C-C611FE19B0B7}">
  <dimension ref="B1:J51"/>
  <sheetViews>
    <sheetView showGridLines="0" topLeftCell="A4" zoomScale="60" zoomScaleNormal="60" zoomScaleSheetLayoutView="50" zoomScalePageLayoutView="50" workbookViewId="0">
      <selection activeCell="B11" sqref="B11"/>
    </sheetView>
  </sheetViews>
  <sheetFormatPr defaultColWidth="8.6328125" defaultRowHeight="40.5" customHeight="1"/>
  <cols>
    <col min="1" max="1" width="8.6328125" style="127"/>
    <col min="2" max="2" width="182.6328125" style="127" customWidth="1"/>
    <col min="3" max="3" width="51.81640625" style="237" customWidth="1"/>
    <col min="4" max="4" width="8.6328125" style="127"/>
    <col min="5" max="5" width="65.81640625" style="127" customWidth="1"/>
    <col min="6" max="16384" width="8.6328125" style="127"/>
  </cols>
  <sheetData>
    <row r="1" spans="2:9" ht="15.75" customHeight="1"/>
    <row r="2" spans="2:9" ht="50" customHeight="1">
      <c r="B2" s="407" t="s">
        <v>469</v>
      </c>
      <c r="C2" s="408"/>
    </row>
    <row r="3" spans="2:9" ht="50" customHeight="1">
      <c r="B3" s="227" t="s">
        <v>470</v>
      </c>
      <c r="C3" s="244" t="str">
        <f>+'Member Pledge Details'!AA21</f>
        <v>Yes</v>
      </c>
    </row>
    <row r="4" spans="2:9" ht="65.5" customHeight="1">
      <c r="B4" s="227" t="s">
        <v>457</v>
      </c>
      <c r="C4" s="240">
        <v>3</v>
      </c>
      <c r="E4" s="418" t="s">
        <v>468</v>
      </c>
    </row>
    <row r="5" spans="2:9" ht="50" customHeight="1">
      <c r="B5" s="227" t="s">
        <v>458</v>
      </c>
      <c r="C5" s="238" t="s">
        <v>86</v>
      </c>
      <c r="D5" s="128"/>
      <c r="E5" s="419"/>
      <c r="F5" s="128"/>
      <c r="G5" s="128"/>
      <c r="H5" s="128"/>
      <c r="I5" s="128"/>
    </row>
    <row r="6" spans="2:9" ht="50" customHeight="1">
      <c r="B6" s="227" t="s">
        <v>437</v>
      </c>
      <c r="C6" s="245"/>
      <c r="E6" s="420"/>
    </row>
    <row r="7" spans="2:9" ht="76.25" customHeight="1">
      <c r="D7" s="12"/>
      <c r="E7" s="224"/>
    </row>
    <row r="8" spans="2:9" ht="50" customHeight="1">
      <c r="B8" s="421" t="s">
        <v>459</v>
      </c>
      <c r="C8" s="231"/>
      <c r="D8" s="12"/>
    </row>
    <row r="9" spans="2:9" ht="50" customHeight="1">
      <c r="B9" s="247" t="s">
        <v>471</v>
      </c>
      <c r="C9" s="246"/>
      <c r="D9" s="12"/>
    </row>
    <row r="10" spans="2:9" ht="46" customHeight="1">
      <c r="B10" s="248" t="s">
        <v>460</v>
      </c>
      <c r="C10" s="238" t="s">
        <v>86</v>
      </c>
    </row>
    <row r="11" spans="2:9" ht="50" customHeight="1">
      <c r="B11" s="227" t="s">
        <v>430</v>
      </c>
      <c r="C11" s="238"/>
      <c r="F11" s="147"/>
    </row>
    <row r="12" spans="2:9" ht="60">
      <c r="B12" s="248" t="s">
        <v>461</v>
      </c>
      <c r="C12" s="238" t="s">
        <v>86</v>
      </c>
    </row>
    <row r="13" spans="2:9" ht="50" customHeight="1">
      <c r="B13" s="227" t="s">
        <v>430</v>
      </c>
      <c r="C13" s="238"/>
      <c r="F13" s="147"/>
    </row>
    <row r="14" spans="2:9" ht="40">
      <c r="B14" s="248" t="s">
        <v>462</v>
      </c>
      <c r="C14" s="238" t="s">
        <v>86</v>
      </c>
    </row>
    <row r="15" spans="2:9" ht="50" customHeight="1">
      <c r="B15" s="227" t="s">
        <v>430</v>
      </c>
      <c r="C15" s="238"/>
      <c r="F15" s="147"/>
    </row>
    <row r="16" spans="2:9" ht="40">
      <c r="B16" s="248" t="s">
        <v>463</v>
      </c>
      <c r="C16" s="238" t="s">
        <v>86</v>
      </c>
    </row>
    <row r="17" spans="2:10" ht="50" customHeight="1">
      <c r="B17" s="227" t="s">
        <v>430</v>
      </c>
      <c r="C17" s="238"/>
      <c r="F17" s="147"/>
    </row>
    <row r="18" spans="2:10" ht="23.5">
      <c r="B18" s="248" t="s">
        <v>464</v>
      </c>
      <c r="C18" s="238" t="s">
        <v>86</v>
      </c>
    </row>
    <row r="19" spans="2:10" ht="50" customHeight="1">
      <c r="B19" s="227" t="s">
        <v>430</v>
      </c>
      <c r="C19" s="238"/>
      <c r="F19" s="147"/>
    </row>
    <row r="20" spans="2:10" ht="50" customHeight="1"/>
    <row r="21" spans="2:10" ht="50" customHeight="1">
      <c r="B21" s="232" t="s">
        <v>427</v>
      </c>
      <c r="C21" s="238"/>
    </row>
    <row r="22" spans="2:10" ht="50" customHeight="1">
      <c r="B22" s="236"/>
      <c r="C22" s="239"/>
      <c r="D22" s="235"/>
    </row>
    <row r="23" spans="2:10" ht="50" customHeight="1">
      <c r="B23" s="236"/>
      <c r="D23" s="235"/>
    </row>
    <row r="24" spans="2:10" ht="50" customHeight="1">
      <c r="B24" s="236"/>
      <c r="D24" s="235"/>
    </row>
    <row r="25" spans="2:10" ht="50" customHeight="1">
      <c r="D25" s="235"/>
    </row>
    <row r="26" spans="2:10" ht="50" customHeight="1"/>
    <row r="27" spans="2:10" ht="50" customHeight="1"/>
    <row r="28" spans="2:10" ht="50" customHeight="1"/>
    <row r="29" spans="2:10" ht="50" customHeight="1">
      <c r="D29" s="145"/>
      <c r="E29" s="128"/>
      <c r="F29" s="128"/>
      <c r="G29" s="128"/>
      <c r="H29" s="128"/>
      <c r="I29" s="128"/>
      <c r="J29" s="128"/>
    </row>
    <row r="46" ht="50.5" customHeight="1"/>
    <row r="51" ht="49.5" customHeight="1"/>
  </sheetData>
  <protectedRanges>
    <protectedRange sqref="C3 F5" name="Member pledge Details_1"/>
  </protectedRanges>
  <mergeCells count="2">
    <mergeCell ref="E4:E6"/>
    <mergeCell ref="B2:C2"/>
  </mergeCells>
  <conditionalFormatting sqref="C3">
    <cfRule type="expression" dxfId="24" priority="14">
      <formula>#REF! &lt;&gt; ""</formula>
    </cfRule>
    <cfRule type="expression" dxfId="23" priority="15">
      <formula>#REF! = ""</formula>
    </cfRule>
  </conditionalFormatting>
  <conditionalFormatting sqref="C4">
    <cfRule type="expression" dxfId="22" priority="5">
      <formula>$C$3 = "Yes"</formula>
    </cfRule>
  </conditionalFormatting>
  <conditionalFormatting sqref="C11 C15 C19">
    <cfRule type="expression" dxfId="21" priority="4">
      <formula>$C$10 = "Yes"</formula>
    </cfRule>
  </conditionalFormatting>
  <conditionalFormatting sqref="C6">
    <cfRule type="expression" dxfId="20" priority="3">
      <formula>$C$5="Yes"</formula>
    </cfRule>
  </conditionalFormatting>
  <conditionalFormatting sqref="C13">
    <cfRule type="expression" dxfId="19" priority="2">
      <formula>$C$10 = "Yes"</formula>
    </cfRule>
  </conditionalFormatting>
  <conditionalFormatting sqref="C17">
    <cfRule type="expression" dxfId="18" priority="1">
      <formula>$C$10 = "Yes"</formula>
    </cfRule>
  </conditionalFormatting>
  <dataValidations count="1">
    <dataValidation type="whole" operator="greaterThanOrEqual" allowBlank="1" showInputMessage="1" showErrorMessage="1" sqref="C4 E8:E9" xr:uid="{2D13AA8C-ED07-4315-8F76-33DE1383A0F8}">
      <formula1>0</formula1>
    </dataValidation>
  </dataValidations>
  <pageMargins left="0.7" right="0.7" top="0.75" bottom="0.75" header="0.3" footer="0.3"/>
  <pageSetup paperSize="9" orientation="portrait" r:id="rId1"/>
  <headerFooter differentOddEven="1" differentFirst="1">
    <oddHeader>&amp;C&amp;"Calibri"&amp;10&amp;K000000Internal&amp;1#</oddHeader>
    <oddFooter>&amp;L&amp;"Arial,Regular"&amp;8Aviva: &amp;K43B02APublic&amp;8&amp;K000000
&amp;C_x000D_&amp;1#&amp;"Calibri"&amp;10&amp;K000000 GIE_AXA_Public</oddFooter>
    <evenHeader>&amp;C&amp;"Calibri"&amp;10&amp;K000000Internal&amp;1#</evenHeader>
    <evenFooter>&amp;L&amp;"Arial,Regular"&amp;8Aviva: &amp;K43B02APublic&amp;8&amp;K000000
&amp;C_x000D_&amp;1#&amp;"Calibri"&amp;10&amp;K000000 GIE_AXA_Public</evenFooter>
    <firstHeader>&amp;C&amp;"Calibri"&amp;10&amp;K000000Internal&amp;1#</firstHeader>
    <firstFooter>&amp;L&amp;"Arial,Regular"&amp;8Aviva: &amp;K43B02APublic&amp;8&amp;K000000
&amp;C_x000D_&amp;1#&amp;"Calibri"&amp;10&amp;K000000 GIE_AXA_Public</first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50BD5A8C-F891-48A2-BBAC-AD1DEC9FC535}">
          <x14:formula1>
            <xm:f>Dropdowns!$G$2:$G$3</xm:f>
          </x14:formula1>
          <xm:sqref>C28:C29 C5 C10 C12 C14 C16 C18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2CEAC-EF0D-4679-BB1E-7A4B58262DD2}">
  <sheetPr codeName="Sheet6">
    <tabColor rgb="FFFFF6DD"/>
  </sheetPr>
  <dimension ref="B1:M64"/>
  <sheetViews>
    <sheetView topLeftCell="A35" workbookViewId="0">
      <selection activeCell="E62" sqref="E62"/>
    </sheetView>
  </sheetViews>
  <sheetFormatPr defaultColWidth="9.1796875" defaultRowHeight="14.5"/>
  <cols>
    <col min="1" max="1" width="9.1796875" style="8"/>
    <col min="2" max="2" width="16.81640625" style="8" customWidth="1"/>
    <col min="3" max="3" width="2.6328125" style="8" customWidth="1"/>
    <col min="4" max="4" width="96.26953125" style="158" customWidth="1"/>
    <col min="5" max="5" width="17.453125" style="121" customWidth="1"/>
    <col min="6" max="16384" width="9.1796875" style="8"/>
  </cols>
  <sheetData>
    <row r="1" spans="2:13" ht="15" thickBot="1"/>
    <row r="2" spans="2:13" s="173" customFormat="1" ht="24.75" customHeight="1">
      <c r="D2" s="412" t="s">
        <v>263</v>
      </c>
      <c r="E2" s="413"/>
    </row>
    <row r="3" spans="2:13" s="173" customFormat="1" ht="33" customHeight="1" thickBot="1">
      <c r="D3" s="414"/>
      <c r="E3" s="415"/>
    </row>
    <row r="4" spans="2:13" ht="10" customHeight="1" thickBot="1"/>
    <row r="5" spans="2:13" ht="31.5" customHeight="1" thickBot="1">
      <c r="D5" s="167" t="s">
        <v>264</v>
      </c>
      <c r="E5" s="168" t="str">
        <f ca="1">+IF(IF('Member Pledge Details'!AA20 = "Yes", COUNTIF(Checkbox!E37:E55,"Not Completed"),0)+IF('Member Pledge Details'!AA21 = "Yes", COUNTIF(Checkbox!E62:E63,"Not Completed"),0) + IF('Member Pledge Details'!AA22="Yes", COUNTIF(Checkbox!E30:E35,"Not Completed"), 0) +COUNTIF(Checkbox!E8:E15,"Not Completed") + COUNTIF(Checkbox!E17:E28,"Not Completed")+ COUNTIF(Checkbox!E57:E60,"Not Completed") = 0,"Yes","No")</f>
        <v>No</v>
      </c>
      <c r="G5" s="416" t="str">
        <f ca="1">+IF(E5 = "Yes","You completed the AOA reporting template successfully. Thank you for your submission, we appreciate your cooperation.","")</f>
        <v/>
      </c>
      <c r="H5" s="416"/>
      <c r="I5" s="416"/>
      <c r="J5" s="416"/>
      <c r="K5" s="416"/>
      <c r="L5" s="416"/>
      <c r="M5" s="416"/>
    </row>
    <row r="6" spans="2:13" ht="22.5" customHeight="1">
      <c r="G6" s="416"/>
      <c r="H6" s="416"/>
      <c r="I6" s="416"/>
      <c r="J6" s="416"/>
      <c r="K6" s="416"/>
      <c r="L6" s="416"/>
      <c r="M6" s="416"/>
    </row>
    <row r="7" spans="2:13" ht="15" thickBot="1">
      <c r="D7" s="216" t="s">
        <v>265</v>
      </c>
      <c r="E7" s="217" t="s">
        <v>266</v>
      </c>
      <c r="F7" s="118"/>
      <c r="G7" s="416"/>
      <c r="H7" s="416"/>
      <c r="I7" s="416"/>
      <c r="J7" s="416"/>
      <c r="K7" s="416"/>
      <c r="L7" s="416"/>
      <c r="M7" s="416"/>
    </row>
    <row r="8" spans="2:13" ht="18" customHeight="1">
      <c r="B8" s="409" t="s">
        <v>4</v>
      </c>
      <c r="C8" s="112"/>
      <c r="D8" s="165" t="s">
        <v>267</v>
      </c>
      <c r="E8" s="166" t="str">
        <f>+IF(COUNTBLANK('Member Pledge Details'!AA8:AA12)+COUNTBLANK('Member Pledge Details'!AA14)=0,"Yes","Not Completed")</f>
        <v>Not Completed</v>
      </c>
      <c r="G8" s="416"/>
      <c r="H8" s="416"/>
      <c r="I8" s="416"/>
      <c r="J8" s="416"/>
      <c r="K8" s="416"/>
      <c r="L8" s="416"/>
      <c r="M8" s="416"/>
    </row>
    <row r="9" spans="2:13" ht="18" customHeight="1">
      <c r="B9" s="410"/>
      <c r="C9" s="112"/>
      <c r="D9" s="165" t="s">
        <v>268</v>
      </c>
      <c r="E9" s="166" t="str">
        <f>+IF('Member Pledge Details'!AA19="Yes","Yes","Not Completed")</f>
        <v>Yes</v>
      </c>
    </row>
    <row r="10" spans="2:13" ht="18" customHeight="1">
      <c r="B10" s="410"/>
      <c r="C10" s="112"/>
      <c r="D10" s="165" t="s">
        <v>269</v>
      </c>
      <c r="E10" s="166" t="str">
        <f>+IF(COUNTIF('Member Pledge Details'!AA20:AA22,"Yes")&gt;=2,"Yes","Not Completed")</f>
        <v>Yes</v>
      </c>
    </row>
    <row r="11" spans="2:13" ht="18" customHeight="1">
      <c r="B11" s="410"/>
      <c r="C11" s="112"/>
      <c r="D11" s="165" t="s">
        <v>270</v>
      </c>
      <c r="E11" s="166" t="str">
        <f>+IF('Member Pledge Details'!AA25="Yes","Yes","Not Completed")</f>
        <v>Not Completed</v>
      </c>
    </row>
    <row r="12" spans="2:13" ht="18" customHeight="1">
      <c r="B12" s="410"/>
      <c r="C12" s="112"/>
      <c r="D12" s="165" t="s">
        <v>271</v>
      </c>
      <c r="E12" s="166" t="str">
        <f>+IF('Member Pledge Details'!AA26&lt;&gt;"","Yes","Not Completed")</f>
        <v>Not Completed</v>
      </c>
    </row>
    <row r="13" spans="2:13" ht="18" customHeight="1">
      <c r="B13" s="410"/>
      <c r="C13" s="112"/>
      <c r="D13" s="165" t="s">
        <v>272</v>
      </c>
      <c r="E13" s="166" t="str">
        <f>+IF(COUNTBLANK('Member Pledge Details'!AA28:AA30) =0,"Yes","Not Completed")</f>
        <v>Not Completed</v>
      </c>
    </row>
    <row r="14" spans="2:13" ht="18" customHeight="1">
      <c r="B14" s="410"/>
      <c r="C14" s="112"/>
      <c r="D14" s="165" t="s">
        <v>114</v>
      </c>
      <c r="E14" s="166" t="str">
        <f>+IF(COUNTBLANK('Member Pledge Details'!AA50) =0,"Yes","Not Completed")</f>
        <v>Not Completed</v>
      </c>
    </row>
    <row r="15" spans="2:13" ht="18" customHeight="1" thickBot="1">
      <c r="B15" s="411"/>
      <c r="C15" s="112"/>
      <c r="D15" s="165" t="s">
        <v>273</v>
      </c>
      <c r="E15" s="166" t="str">
        <f>+IF(COUNTBLANK('Member Pledge Details'!AA51) =0,"Yes","Not Completed")</f>
        <v>Not Completed</v>
      </c>
    </row>
    <row r="16" spans="2:13" ht="10" customHeight="1" thickBot="1"/>
    <row r="17" spans="2:8" s="6" customFormat="1" ht="18" customHeight="1">
      <c r="B17" s="409" t="s">
        <v>6</v>
      </c>
      <c r="D17" s="165" t="s">
        <v>274</v>
      </c>
      <c r="E17" s="166" t="str">
        <f>+IF(COUNTBLANK('AUM &amp; GHG Emissions (Mandatory)'!D27:D29) = 0,"Yes","Not Completed")</f>
        <v>Not Completed</v>
      </c>
    </row>
    <row r="18" spans="2:8" s="6" customFormat="1" ht="18" customHeight="1">
      <c r="B18" s="410"/>
      <c r="D18" s="165" t="s">
        <v>275</v>
      </c>
      <c r="E18" s="166" t="str">
        <f>+IF(COUNTBLANK('AUM &amp; GHG Emissions (Mandatory)'!E6:F6) = 0,"Yes","Not Completed")</f>
        <v>Not Completed</v>
      </c>
    </row>
    <row r="19" spans="2:8" s="6" customFormat="1" ht="18" customHeight="1">
      <c r="B19" s="410"/>
      <c r="D19" s="165" t="str">
        <f>"It is mandatory to fill out AUM Covered by Pledge " &amp; "for asset classes (Column E)"</f>
        <v>It is mandatory to fill out AUM Covered by Pledge for asset classes (Column E)</v>
      </c>
      <c r="E19" s="166" t="str">
        <f>IF(COUNTBLANK('AUM &amp; GHG Emissions (Mandatory)'!E7:E25)-COUNTIF('AUM &amp; GHG Emissions (Mandatory)'!D7:D25,"No")&lt;=0,"Yes","Not Completed")</f>
        <v>Not Completed</v>
      </c>
    </row>
    <row r="20" spans="2:8" s="6" customFormat="1" ht="18" customHeight="1">
      <c r="B20" s="410"/>
      <c r="D20" s="165" t="str">
        <f>IF('Member Pledge Details'!AA22 = "Yes", "It is mandatory to fill out AUM Covered by Subportfolio Targets for asset classes (Column F)", "")</f>
        <v>It is mandatory to fill out AUM Covered by Subportfolio Targets for asset classes (Column F)</v>
      </c>
      <c r="E20" s="166" t="str">
        <f>IF(D20&lt;&gt;"",IF(COUNTBLANK('AUM &amp; GHG Emissions (Mandatory)'!F7:F8)+COUNTBLANK('AUM &amp; GHG Emissions (Mandatory)'!F11:F12)+COUNTBLANK('AUM &amp; GHG Emissions (Mandatory)'!F15)-COUNTIF('AUM &amp; GHG Emissions (Mandatory)'!D7:D8,"No")-COUNTIF('AUM &amp; GHG Emissions (Mandatory)'!D11:D12,"No")-COUNTIFS('AUM &amp; GHG Emissions (Mandatory)'!D15,"No")&lt;= 0,"Yes","Not Completed"),"")</f>
        <v>Not Completed</v>
      </c>
    </row>
    <row r="21" spans="2:8" s="6" customFormat="1" ht="18" customHeight="1">
      <c r="B21" s="410"/>
      <c r="D21" s="165" t="s">
        <v>276</v>
      </c>
      <c r="E21" s="166" t="str">
        <f>IF('AUM &amp; GHG Emissions (Mandatory)'!E6=0,"Not Completed",IF('AUM &amp; GHG Emissions (Mandatory)'!E6=SUM('AUM &amp; GHG Emissions (Mandatory)'!E7:E25),"Yes","Not Completed"))</f>
        <v>Not Completed</v>
      </c>
    </row>
    <row r="22" spans="2:8" s="6" customFormat="1" ht="52" customHeight="1">
      <c r="B22" s="410"/>
      <c r="D22" s="165" t="str">
        <f>+IF('Member Pledge Details'!AA22 = "Yes", H23, "")</f>
        <v>If you answered Yes to Subpotfolio Targets in cell C22 in Member Pledge Details it is mandatory to set base years for each asset class (Listed Equity, Private Equity high emitting Infrastructure direct, Publicly Traded Corporate Debt, Private Loans to High emitting Infrastructure, Real Estate Directly held)</v>
      </c>
      <c r="E22" s="166" t="str">
        <f>IF(D22="","",IF('Member Pledge Details'!AA22&lt;&gt;"Yes","Yes",IF(COUNTBLANK('AUM &amp; GHG Emissions (Mandatory)'!I7:I8)+COUNTBLANK('AUM &amp; GHG Emissions (Mandatory)'!I11:I12)+COUNTBLANK('AUM &amp; GHG Emissions (Mandatory)'!I15) - COUNTIF('AUM &amp; GHG Emissions (Mandatory)'!D7:D8,"No") - COUNTIF('AUM &amp; GHG Emissions (Mandatory)'!D11:D22,"No") - COUNTIF('AUM &amp; GHG Emissions (Mandatory)'!D15,"No")&lt;=0,"Yes","Not Completed")))</f>
        <v>Not Completed</v>
      </c>
    </row>
    <row r="23" spans="2:8" s="6" customFormat="1" ht="18" customHeight="1">
      <c r="B23" s="410"/>
      <c r="D23" s="165" t="str">
        <f>IF('Member Pledge Details'!$AA$11 = "", "Please set Base Year for Target (Cell C11, Member Pledge Details)", "It is mandatory to fill out Financed Emissions and Data Coverage for Total AUM from " &amp; 'Member Pledge Details'!$AA$11 &amp; " to 2022")</f>
        <v>Please set Base Year for Target (Cell C11, Member Pledge Details)</v>
      </c>
      <c r="E23" s="166" t="str">
        <f ca="1">IF(D23="Please set Base Year for Target (Cell C11, Member Pledge Details)","Not Completed",IF(COUNTBLANK(OFFSET('AUM &amp; GHG Emissions (Mandatory)'!J6,0,'Member Pledge Details'!$AA$11-2018,1,2022-'Member Pledge Details'!$AA$11+1))+COUNTBLANK(OFFSET('AUM &amp; GHG Emissions (Mandatory)'!O6,0,'Member Pledge Details'!$AA$11-2018,1,2022-'Member Pledge Details'!$AA$11+1))=0,"Yes","Not Completed"))</f>
        <v>Not Completed</v>
      </c>
      <c r="H23" s="169" t="s">
        <v>277</v>
      </c>
    </row>
    <row r="24" spans="2:8" s="6" customFormat="1" ht="18" customHeight="1">
      <c r="B24" s="410"/>
      <c r="D24" s="165" t="str">
        <f>IF('AUM &amp; GHG Emissions (Mandatory)'!D7&lt;&gt;"No",IF('Member Pledge Details'!$AA$22&lt;&gt;"Yes",IF('Member Pledge Details'!$AA$11="","Please set Base Year for Target (Cell C11, Member Pledge Details)","It is mandatory to fill out Financed Emissions and Data Coverage for Listed Equity from "&amp;IF('Member Pledge Details'!$AA$22="Yes",'AUM &amp; GHG Emissions (Mandatory)'!I7,'Member Pledge Details'!$AA$11)&amp;" to 2022"),IF('AUM &amp; GHG Emissions (Mandatory)'!I7="","Please set Base Year for subportfolio target (Cell I7, AUM &amp; GHG Emissions)","It is mandatory to fill out Financed Emissions and Data Coverage for Listed Equity from "&amp;'AUM &amp; GHG Emissions (Mandatory)'!I7&amp;" to 2022")),"")</f>
        <v>Please set Base Year for subportfolio target (Cell I7, AUM &amp; GHG Emissions)</v>
      </c>
      <c r="E24" s="166" t="str">
        <f ca="1">IF(D24&lt;&gt;"",IFERROR(IF('Member Pledge Details'!$AA$22&lt;&gt;"Yes",IF('Member Pledge Details'!$AA$11="","Not Completed",IF(COUNTBLANK(OFFSET('AUM &amp; GHG Emissions (Mandatory)'!J7,0,'Member Pledge Details'!$AA$11-2018,1,2022-'Member Pledge Details'!$AA$11+1))+COUNTBLANK(OFFSET('AUM &amp; GHG Emissions (Mandatory)'!O7,0,'Member Pledge Details'!$AA$11-2018,1,2022-'Member Pledge Details'!$AA$11+1))=0,"Yes","Not Completed")),IF(COUNTBLANK(OFFSET('AUM &amp; GHG Emissions (Mandatory)'!J7,0,'AUM &amp; GHG Emissions (Mandatory)'!I7-2018,1,2022-'AUM &amp; GHG Emissions (Mandatory)'!I7+1))+COUNTBLANK(OFFSET('AUM &amp; GHG Emissions (Mandatory)'!O7,0,'AUM &amp; GHG Emissions (Mandatory)'!I7-2018,1,2022-'AUM &amp; GHG Emissions (Mandatory)'!I7+1))=0,"Yes","Not Completed")),"Not Completed"),"")</f>
        <v>Not Completed</v>
      </c>
    </row>
    <row r="25" spans="2:8" ht="36" customHeight="1">
      <c r="B25" s="410"/>
      <c r="D25" s="165" t="str">
        <f>IF('AUM &amp; GHG Emissions (Mandatory)'!D8&lt;&gt;"No",IF('Member Pledge Details'!$AA$22&lt;&gt;"Yes",IF('Member Pledge Details'!$AA$11="","Please set Base Year for Target (Cell C11, Member Pledge Details)","It is mandatory to fill out Financed Emissions and Data Coverage for Publicly Traded Corporate Debt from "&amp;IF('Member Pledge Details'!$AA$22="Yes",'AUM &amp; GHG Emissions (Mandatory)'!I8,'Member Pledge Details'!$AA$11)&amp;" to 2022"),IF('AUM &amp; GHG Emissions (Mandatory)'!I8="","Please set Base Year for subportfolio target (Cell I8, AUM &amp; GHG Emissions)","It is mandatory to fill out Financed Emissions and Data Coverage for Publicly Traded Corporate Debt from "&amp;'AUM &amp; GHG Emissions (Mandatory)'!I8&amp;" to 2022")),"")</f>
        <v>Please set Base Year for subportfolio target (Cell I8, AUM &amp; GHG Emissions)</v>
      </c>
      <c r="E25" s="166" t="str">
        <f ca="1">IF(D25&lt;&gt;"",IFERROR(IF('Member Pledge Details'!$AA$22&lt;&gt;"Yes",IF('Member Pledge Details'!$AA$11="","Not Completed",IF(COUNTBLANK(OFFSET('AUM &amp; GHG Emissions (Mandatory)'!J8,0,'Member Pledge Details'!$AA$11-2018,1,2022-'Member Pledge Details'!$AA$11+1))+COUNTBLANK(OFFSET('AUM &amp; GHG Emissions (Mandatory)'!O8,0,'Member Pledge Details'!$AA$11-2018,1,2022-'Member Pledge Details'!$AA$11+1))=0,"Yes","Not Completed")),IF(COUNTBLANK(OFFSET('AUM &amp; GHG Emissions (Mandatory)'!J8,0,'AUM &amp; GHG Emissions (Mandatory)'!I8-2018,1,2022-'AUM &amp; GHG Emissions (Mandatory)'!I8+1))+COUNTBLANK(OFFSET('AUM &amp; GHG Emissions (Mandatory)'!O8,0,'AUM &amp; GHG Emissions (Mandatory)'!I8-2018,1,2022-'AUM &amp; GHG Emissions (Mandatory)'!I8+1))=0,"Yes","Not Completed")),"Not Completed"),"")</f>
        <v>Not Completed</v>
      </c>
    </row>
    <row r="26" spans="2:8" ht="36" customHeight="1">
      <c r="B26" s="410"/>
      <c r="D26" s="165" t="str">
        <f>IF('AUM &amp; GHG Emissions (Mandatory)'!D11&lt;&gt;"No",IF('AUM &amp; GHG Emissions (Mandatory)'!D11&lt;&gt;"No",IF('Member Pledge Details'!$AA$22&lt;&gt;"Yes",IF('Member Pledge Details'!$AA$11="","Please set Base Year for Target (Cell C11, Member Pledge Details)","It is mandatory to fill out Financed Emissions and Data Coverage for Private Equity high emitting Infrastructure direct from "&amp;IF('Member Pledge Details'!$AA$22="Yes",'AUM &amp; GHG Emissions (Mandatory)'!I11,'Member Pledge Details'!$AA$11)&amp;" to 2022"),IF('AUM &amp; GHG Emissions (Mandatory)'!I11="","Please set Base Year for subportfolio target (Cell I11, AUM &amp; GHG Emissions)","It is mandatory to fill out Financed Emissions and Data Coverage for Private Equity high emitting Infrastructure direct from "&amp;'AUM &amp; GHG Emissions (Mandatory)'!I11&amp;" to 2022")),""),"")</f>
        <v>Please set Base Year for subportfolio target (Cell I11, AUM &amp; GHG Emissions)</v>
      </c>
      <c r="E26" s="166" t="str">
        <f ca="1">IF(D26&lt;&gt;"",IFERROR(IF('Member Pledge Details'!$AA$22&lt;&gt;"Yes",IF('Member Pledge Details'!$AA$11="","Not Completed",IF(COUNTBLANK(OFFSET('AUM &amp; GHG Emissions (Mandatory)'!J11,0,'Member Pledge Details'!$AA$11-2018,1,2022-'Member Pledge Details'!$AA$11+1))+COUNTBLANK(OFFSET('AUM &amp; GHG Emissions (Mandatory)'!O11,0,'Member Pledge Details'!$AA$11-2018,1,2022-'Member Pledge Details'!$AA$11+1))=0,"Yes","Not Completed")),IF(COUNTBLANK(OFFSET('AUM &amp; GHG Emissions (Mandatory)'!J11,0,'AUM &amp; GHG Emissions (Mandatory)'!I11-2018,1,2022-'AUM &amp; GHG Emissions (Mandatory)'!I11+1))+COUNTBLANK(OFFSET('AUM &amp; GHG Emissions (Mandatory)'!O11,0,'AUM &amp; GHG Emissions (Mandatory)'!I11-2018,1,2022-'AUM &amp; GHG Emissions (Mandatory)'!I11+1))=0,"Yes","Not Completed")),"Not Completed"),"")</f>
        <v>Not Completed</v>
      </c>
    </row>
    <row r="27" spans="2:8" ht="36" customHeight="1">
      <c r="B27" s="410"/>
      <c r="D27" s="165" t="str">
        <f>IF('AUM &amp; GHG Emissions (Mandatory)'!D12&lt;&gt;"No",IF('Member Pledge Details'!$AA$22&lt;&gt;"Yes",IF('Member Pledge Details'!$AA$11="","Please set Base Year for Target (Cell C11, Member Pledge Details)","It is mandatory to fill out Financed Emissions and Data Coverage for Private Loans to High emitting Infrastructure from "&amp;IF('Member Pledge Details'!$AA$22="Yes",'AUM &amp; GHG Emissions (Mandatory)'!I12,'Member Pledge Details'!$AA$11)&amp;" to 2022"),IF('AUM &amp; GHG Emissions (Mandatory)'!I12="","Please set Base Year for subportfolio target (Cell I12, AUM &amp; GHG Emissions)","It is mandatory to fill out Financed Emissions and Data Coverage for Private Loans to High emitting Infrastructure from "&amp;'AUM &amp; GHG Emissions (Mandatory)'!I12&amp;" to 2022")),"")</f>
        <v>Please set Base Year for subportfolio target (Cell I12, AUM &amp; GHG Emissions)</v>
      </c>
      <c r="E27" s="166" t="str">
        <f ca="1">IF(D27&lt;&gt;"",IFERROR(IF('Member Pledge Details'!$AA$22&lt;&gt;"Yes",IF('Member Pledge Details'!$AA$11="","Not Completed",IF(COUNTBLANK(OFFSET('AUM &amp; GHG Emissions (Mandatory)'!J12,0,'Member Pledge Details'!$AA$11-2018,1,2022-'Member Pledge Details'!$AA$11+1))+COUNTBLANK(OFFSET('AUM &amp; GHG Emissions (Mandatory)'!O12,0,'Member Pledge Details'!$AA$11-2018,1,2022-'Member Pledge Details'!$AA$11+1))=0,"Yes","Not Completed")),IF(COUNTBLANK(OFFSET('AUM &amp; GHG Emissions (Mandatory)'!J12,0,'AUM &amp; GHG Emissions (Mandatory)'!I12-2018,1,2022-'AUM &amp; GHG Emissions (Mandatory)'!I12+1))+COUNTBLANK(OFFSET('AUM &amp; GHG Emissions (Mandatory)'!O12,0,'AUM &amp; GHG Emissions (Mandatory)'!I12-2018,1,2022-'AUM &amp; GHG Emissions (Mandatory)'!I12+1))=0,"Yes","Not Completed")),"Not Completed"),"")</f>
        <v>Not Completed</v>
      </c>
    </row>
    <row r="28" spans="2:8" ht="36" customHeight="1" thickBot="1">
      <c r="B28" s="411"/>
      <c r="D28" s="165" t="str">
        <f>IF('AUM &amp; GHG Emissions (Mandatory)'!D15&lt;&gt;"No",IF('Member Pledge Details'!$AA$22&lt;&gt;"Yes",IF('Member Pledge Details'!$AA$11="","Please set Base Year for Target (Cell C11, Member Pledge Details)","It is mandatory to fill out Financed Emissions and Data Coverage for Real Estate Directly held from "&amp;IF('Member Pledge Details'!$AA$22="Yes",'AUM &amp; GHG Emissions (Mandatory)'!I15,'Member Pledge Details'!$AA$11)&amp;" to 2022"),IF('AUM &amp; GHG Emissions (Mandatory)'!I15="","Please set Base Year for subportfolio target (Cell I15, AUM &amp; GHG Emissions)","It is mandatory to fill out Financed Emissions and Data Coverage for Real Estate Directly held from "&amp;'AUM &amp; GHG Emissions (Mandatory)'!I15&amp;" to 2022")),"")</f>
        <v>Please set Base Year for subportfolio target (Cell I15, AUM &amp; GHG Emissions)</v>
      </c>
      <c r="E28" s="166" t="str">
        <f ca="1">IF(D28&lt;&gt;"",IFERROR(IF('Member Pledge Details'!$AA$22&lt;&gt;"Yes",IF('Member Pledge Details'!$AA$11="","Not Completed",IF(COUNTBLANK(OFFSET('AUM &amp; GHG Emissions (Mandatory)'!J15,0,'Member Pledge Details'!$AA$11-2018,1,2022-'Member Pledge Details'!$AA$11+1))+COUNTBLANK(OFFSET('AUM &amp; GHG Emissions (Mandatory)'!O15,0,'Member Pledge Details'!$AA$11-2018,1,2022-'Member Pledge Details'!$AA$11+1))=0,"Yes","Not Completed")),IF(COUNTBLANK(OFFSET('AUM &amp; GHG Emissions (Mandatory)'!J15,0,'AUM &amp; GHG Emissions (Mandatory)'!I15-2018,1,2022-'AUM &amp; GHG Emissions (Mandatory)'!I15+1))+COUNTBLANK(OFFSET('AUM &amp; GHG Emissions (Mandatory)'!O15,0,'AUM &amp; GHG Emissions (Mandatory)'!I15-2018,1,2022-'AUM &amp; GHG Emissions (Mandatory)'!I15+1))=0,"Yes","Not Completed")),"Not Completed"),"")</f>
        <v>Not Completed</v>
      </c>
    </row>
    <row r="29" spans="2:8" ht="10" customHeight="1" thickBot="1"/>
    <row r="30" spans="2:8" ht="18" customHeight="1">
      <c r="B30" s="409" t="s">
        <v>8</v>
      </c>
      <c r="C30" s="6"/>
      <c r="D30" s="165" t="s">
        <v>274</v>
      </c>
      <c r="E30" s="166" t="str">
        <f>+IF(COUNTBLANK(Subportfolio!E29:E30) = 0,"Yes","Not Completed")</f>
        <v>Not Completed</v>
      </c>
    </row>
    <row r="31" spans="2:8" ht="18" customHeight="1">
      <c r="B31" s="410"/>
      <c r="C31" s="6"/>
      <c r="D31" s="165" t="str">
        <f>IF('AUM &amp; GHG Emissions (Mandatory)'!D7&lt;&gt;"No",IF('Member Pledge Details'!$AA$22="Yes","Listed Equity",""),"")</f>
        <v>Listed Equity</v>
      </c>
      <c r="E31" s="166" t="str">
        <f>+IF('AUM &amp; GHG Emissions (Mandatory)'!D7&lt;&gt;"No",IF(COUNTBLANK(Subportfolio!F6:I6)=0,"Yes","Not Completed"),"")</f>
        <v>Not Completed</v>
      </c>
    </row>
    <row r="32" spans="2:8" ht="18" customHeight="1">
      <c r="B32" s="410"/>
      <c r="C32" s="6"/>
      <c r="D32" s="165" t="str">
        <f>IF('AUM &amp; GHG Emissions (Mandatory)'!D8&lt;&gt;"No",IF('Member Pledge Details'!$AA$22="Yes","Private Equity high emitting Infrastructure direct",""),"")</f>
        <v>Private Equity high emitting Infrastructure direct</v>
      </c>
      <c r="E32" s="166" t="str">
        <f>+IF('AUM &amp; GHG Emissions (Mandatory)'!D8&lt;&gt;"No",IF(COUNTBLANK(Subportfolio!F7:I7)=0,"Yes","Not Completed"),"")</f>
        <v>Not Completed</v>
      </c>
    </row>
    <row r="33" spans="2:5" ht="18" customHeight="1">
      <c r="B33" s="410"/>
      <c r="C33" s="6"/>
      <c r="D33" s="165" t="str">
        <f>IF('AUM &amp; GHG Emissions (Mandatory)'!D11&lt;&gt;"No",IF('Member Pledge Details'!$AA$22="Yes","Publicly Traded Corporate Debt",""),"")</f>
        <v>Publicly Traded Corporate Debt</v>
      </c>
      <c r="E33" s="166" t="str">
        <f>IF('AUM &amp; GHG Emissions (Mandatory)'!D11&lt;&gt;"No",IF(COUNTBLANK(Subportfolio!F10:I10)=0,"Yes","Not Completed"),"")</f>
        <v>Not Completed</v>
      </c>
    </row>
    <row r="34" spans="2:5" ht="18" customHeight="1">
      <c r="B34" s="410"/>
      <c r="C34" s="6"/>
      <c r="D34" s="165" t="str">
        <f>IF('AUM &amp; GHG Emissions (Mandatory)'!D12&lt;&gt;"No",IF('Member Pledge Details'!$AA$22="Yes","Private Loans to High emitting Infrastructure",""),"")</f>
        <v>Private Loans to High emitting Infrastructure</v>
      </c>
      <c r="E34" s="166" t="str">
        <f>IF('AUM &amp; GHG Emissions (Mandatory)'!D12&lt;&gt;"No",IF(COUNTBLANK(Subportfolio!F11:I11)=0,"Yes","Not Completed"),"")</f>
        <v>Not Completed</v>
      </c>
    </row>
    <row r="35" spans="2:5" ht="18" customHeight="1" thickBot="1">
      <c r="B35" s="411"/>
      <c r="C35" s="6"/>
      <c r="D35" s="165" t="str">
        <f>IF('AUM &amp; GHG Emissions (Mandatory)'!D15&lt;&gt;"No",IF('Member Pledge Details'!$AA$22="Yes","Real Estate Directly held",""),"")</f>
        <v>Real Estate Directly held</v>
      </c>
      <c r="E35" s="166" t="str">
        <f>IF('AUM &amp; GHG Emissions (Mandatory)'!D15&lt;&gt;"No",IF(COUNTBLANK(Subportfolio!F14:I14)+COUNTBLANK(Subportfolio!K14:L14)=0,"Yes","Not Completed"),"")</f>
        <v>Not Completed</v>
      </c>
    </row>
    <row r="36" spans="2:5" ht="10" customHeight="1" thickBot="1"/>
    <row r="37" spans="2:5" ht="18" customHeight="1">
      <c r="B37" s="409" t="s">
        <v>10</v>
      </c>
      <c r="C37" s="6"/>
      <c r="D37" s="165" t="s">
        <v>274</v>
      </c>
      <c r="E37" s="166" t="str">
        <f>+IF(COUNTBLANK(Sector!D28:D29) = 0,"Yes","Not Completed")</f>
        <v>Not Completed</v>
      </c>
    </row>
    <row r="38" spans="2:5" ht="18" customHeight="1">
      <c r="B38" s="410"/>
      <c r="C38" s="6"/>
      <c r="D38" s="165" t="str">
        <f>IF(Sector!D7&lt;&gt;"No",IF('Member Pledge Details'!$AA$20="Yes",IF(Sector!E7="","Please set a Base Year for "&amp;Sector!C7&amp;" (Cell D7 Sector)",Sector!C7),""),"")</f>
        <v/>
      </c>
      <c r="E38" s="166" t="str">
        <f ca="1">IF(D38&lt;&gt;"",IFERROR(IF(COUNTBLANK(Sector!E7:G7)+COUNTBLANK(Sector!I7:J7)+COUNTBLANK(OFFSET(Sector!L7,0,Sector!E7-2018,1,2022-Sector!E7+1))+COUNTBLANK(OFFSET(Sector!Q7,0,Sector!E7-2018,1,2022-Sector!E7+1))=0,"Yes","Not Completed"),"Not Completed"),"")</f>
        <v/>
      </c>
    </row>
    <row r="39" spans="2:5" ht="18" customHeight="1">
      <c r="B39" s="410"/>
      <c r="C39" s="6"/>
      <c r="D39" s="165" t="str">
        <f ca="1">IF(Sector!D8&lt;&gt;"No",IF(E41="Yes","",IF('Member Pledge Details'!$AA$20="Yes",IF(Sector!E8="","Please set a Base Year for "&amp;Sector!C8&amp;" (Cell E8 Sector)",Sector!C8),"")),"")</f>
        <v/>
      </c>
      <c r="E39" s="166" t="str">
        <f ca="1">IF(Sector!D8&lt;&gt;"Yes","",IFERROR(IF(COUNTBLANK(Sector!E8:G8)+COUNTBLANK(Sector!I8:J8)+COUNTBLANK(OFFSET(Sector!L8,0,Sector!E8-2018,1,2022-Sector!E8+1))+COUNTBLANK(OFFSET(Sector!Q8,0,Sector!E8-2018,1,2022-Sector!E8+1))=0,"Yes","Not Completed"),"Not Completed"))</f>
        <v/>
      </c>
    </row>
    <row r="40" spans="2:5" ht="18" customHeight="1">
      <c r="B40" s="410"/>
      <c r="C40" s="6"/>
      <c r="D40" s="165" t="str">
        <f ca="1">IF(Sector!D9&lt;&gt;"No",IF(E41="Yes","",IF('Member Pledge Details'!$AA$20="Yes",IF(Sector!E9="","Please set a Base Year for "&amp;Sector!C9&amp;" (Cell E9 Sector)",Sector!C9),"")),"")</f>
        <v/>
      </c>
      <c r="E40" s="166" t="str">
        <f ca="1">IF(Sector!D9&lt;&gt;"Yes","",IFERROR(IF(COUNTBLANK(Sector!E9:G9)+COUNTBLANK(Sector!I9:J9)+COUNTBLANK(OFFSET(Sector!L9,0,Sector!E9-2018,1,2022-Sector!E9+1))+COUNTBLANK(OFFSET(Sector!Q9,0,Sector!E9-2018,1,2022-Sector!E9+1))=0,"Yes","Not Completed"),"Not Completed"))</f>
        <v/>
      </c>
    </row>
    <row r="41" spans="2:5" ht="18" customHeight="1">
      <c r="B41" s="410"/>
      <c r="C41" s="6"/>
      <c r="D41" s="165" t="str">
        <f ca="1">IF(Sector!D10&lt;&gt;"No",IF(AND(E39="Yes",E40="Yes"),"",IF('Member Pledge Details'!$AA$20="Yes",IF(Sector!E10="","Please set a Base Year for "&amp;Sector!C10&amp;" (Cell E10 Sector)",Sector!C10),"")),"")</f>
        <v/>
      </c>
      <c r="E41" s="166" t="str">
        <f ca="1">IF(Sector!D10&lt;&gt;"Yes","Not Completed",IFERROR(IF(COUNTBLANK(Sector!E10:G10)+COUNTBLANK(Sector!I10:J10)+COUNTBLANK(OFFSET(Sector!L10,0,Sector!E10-2018,1,2022-Sector!E10+1))+COUNTBLANK(OFFSET(Sector!Q10,0,Sector!E10-2018,1,2022-Sector!E10+1))=0,"Yes","Not Completed"),"Not Completed"))</f>
        <v>Not Completed</v>
      </c>
    </row>
    <row r="42" spans="2:5" ht="18" customHeight="1">
      <c r="B42" s="410"/>
      <c r="D42" s="165" t="str">
        <f>IF(Sector!D13&lt;&gt;"No",IF('Member Pledge Details'!$AA$20="Yes",IF(Sector!E13="","Please set a Base Year for "&amp;Sector!C13&amp;" (Cell E13 Sector)",Sector!C13),""),"")</f>
        <v/>
      </c>
      <c r="E42" s="166" t="str">
        <f ca="1">IF(D42&lt;&gt;"",IFERROR(IF(COUNTBLANK(Sector!E13:G13)+COUNTBLANK(Sector!I13:J13)+COUNTBLANK(OFFSET(Sector!L13,0,Sector!E13-2018,1,2022-Sector!E13+1))+COUNTBLANK(OFFSET(Sector!Q13,0,Sector!E13-2018,1,2022-Sector!E13+1))=0,"Yes","Not Completed"),"Not Completed"),"")</f>
        <v/>
      </c>
    </row>
    <row r="43" spans="2:5" ht="18" customHeight="1">
      <c r="B43" s="410"/>
      <c r="D43" s="165" t="str">
        <f>IF(Sector!D14&lt;&gt;"No",IF('Member Pledge Details'!$AA$20="Yes",IF(Sector!E14="","Please set a Base Year for "&amp;Sector!C14&amp;" (Cell E14 Sector)",Sector!C14),""),"")</f>
        <v/>
      </c>
      <c r="E43" s="166" t="str">
        <f ca="1">IF(D43&lt;&gt;"",IFERROR(IF(COUNTBLANK(Sector!E14:G14)+COUNTBLANK(Sector!I14:J14)+COUNTBLANK(OFFSET(Sector!L14,0,Sector!E14-2018,1,2022-Sector!E14+1))+COUNTBLANK(OFFSET(Sector!Q14,0,Sector!E14-2018,1,2022-Sector!E14+1))=0,"Yes","Not Completed"),"Not Completed"),"")</f>
        <v/>
      </c>
    </row>
    <row r="44" spans="2:5" ht="18" customHeight="1">
      <c r="B44" s="410"/>
      <c r="D44" s="165" t="str">
        <f>IF(Sector!D15&lt;&gt;"No",IF('Member Pledge Details'!$AA$20="Yes",IF(Sector!E15="","Please set a Base Year for "&amp;Sector!C15&amp;" (Cell E15 Sector)",Sector!C15),""),"")</f>
        <v/>
      </c>
      <c r="E44" s="166" t="str">
        <f ca="1">IF(D44&lt;&gt;"",IFERROR(IF(COUNTBLANK(Sector!E15:G15)+COUNTBLANK(Sector!I15:J15)+COUNTBLANK(OFFSET(Sector!L15,0,Sector!E15-2018,1,2022-Sector!E15+1))+COUNTBLANK(OFFSET(Sector!Q15,0,Sector!E15-2018,1,2022-Sector!E15+1))=0,"Yes","Not Completed"),"Not Completed"),"")</f>
        <v/>
      </c>
    </row>
    <row r="45" spans="2:5" ht="18" customHeight="1">
      <c r="B45" s="410"/>
      <c r="D45" s="165" t="str">
        <f>IF(Sector!D16&lt;&gt;"No",IF('Member Pledge Details'!$AA$20="Yes",IF(Sector!E16="","Please set a Base Year for "&amp;Sector!C16&amp;" (Cell E16 Sector)",Sector!C16),""),"")</f>
        <v/>
      </c>
      <c r="E45" s="166" t="str">
        <f ca="1">IF(D45&lt;&gt;"",IFERROR(IF(COUNTBLANK(Sector!E16:G16)+COUNTBLANK(Sector!I16:J16)+COUNTBLANK(OFFSET(Sector!L16,0,Sector!E16-2018,1,2022-Sector!E16+1))+COUNTBLANK(OFFSET(Sector!Q16,0,Sector!E16-2018,1,2022-Sector!E16+1))=0,"Yes","Not Completed"),"Not Completed"),"")</f>
        <v/>
      </c>
    </row>
    <row r="46" spans="2:5" ht="18" customHeight="1">
      <c r="B46" s="410"/>
      <c r="D46" s="165" t="str">
        <f>IF(Sector!D17&lt;&gt;"No",IF('Member Pledge Details'!$AA$20="Yes",IF(Sector!E17="","Please set a Base Year for "&amp;Sector!C17&amp;" (Cell E17 Sector)",Sector!C17),""),"")</f>
        <v/>
      </c>
      <c r="E46" s="166" t="str">
        <f ca="1">IF(D46&lt;&gt;"",IFERROR(IF(COUNTBLANK(Sector!E17:G17)+COUNTBLANK(Sector!I17:J17)+COUNTBLANK(OFFSET(Sector!L17,0,Sector!E17-2018,1,2022-Sector!E17+1))+COUNTBLANK(OFFSET(Sector!Q17,0,Sector!E17-2018,1,2022-Sector!E17+1))=0,"Yes","Not Completed"),"Not Completed"),"")</f>
        <v/>
      </c>
    </row>
    <row r="47" spans="2:5" ht="18" customHeight="1">
      <c r="B47" s="410"/>
      <c r="D47" s="165" t="str">
        <f>IF(Sector!D18&lt;&gt;"No",IF('Member Pledge Details'!$AA$20="Yes",IF(Sector!E18="","Please set a Base Year for "&amp;Sector!C18&amp;" (Cell E18 Sector)",Sector!C18),""),"")</f>
        <v/>
      </c>
      <c r="E47" s="166" t="str">
        <f ca="1">IF(D47&lt;&gt;"",IFERROR(IF(COUNTBLANK(Sector!E18:G18)+COUNTBLANK(Sector!I18:J18)+COUNTBLANK(OFFSET(Sector!L18,0,Sector!E18-2018,1,2022-Sector!E18+1))+COUNTBLANK(OFFSET(Sector!Q18,0,Sector!E18-2018,1,2022-Sector!E18+1))=0,"Yes","Not Completed"),"Not Completed"),"")</f>
        <v/>
      </c>
    </row>
    <row r="48" spans="2:5" ht="18" customHeight="1">
      <c r="B48" s="410"/>
      <c r="D48" s="165" t="str">
        <f>IF(Sector!D19&lt;&gt;"No",IF('Member Pledge Details'!$AA$20="Yes",IF(Sector!E19="","Please set a Base Year for "&amp;Sector!C19&amp;" (Cell E19 Sector)",Sector!C19),""),"")</f>
        <v/>
      </c>
      <c r="E48" s="166" t="str">
        <f ca="1">IF(D48&lt;&gt;"",IFERROR(IF(COUNTBLANK(Sector!E19:G19)+COUNTBLANK(Sector!I19:J19)+COUNTBLANK(OFFSET(Sector!L19,0,Sector!E19-2018,1,2022-Sector!E19+1))+COUNTBLANK(OFFSET(Sector!Q19,0,Sector!E19-2018,1,2022-Sector!E19+1))=0,"Yes","Not Completed"),"Not Completed"),"")</f>
        <v/>
      </c>
    </row>
    <row r="49" spans="2:5" ht="18" customHeight="1">
      <c r="B49" s="410"/>
      <c r="D49" s="165" t="str">
        <f>IF(Sector!D20&lt;&gt;"No",IF('Member Pledge Details'!$AA$20="Yes",IF(Sector!E20="","Please set a Base Year for "&amp;Sector!C20&amp;" (Cell E20 Sector)",Sector!C20),""),"")</f>
        <v/>
      </c>
      <c r="E49" s="166" t="str">
        <f ca="1">IF(D49&lt;&gt;"",IFERROR(IF(COUNTBLANK(Sector!E20:G20)+COUNTBLANK(Sector!I20:J20)+COUNTBLANK(OFFSET(Sector!L20,0,Sector!E20-2018,1,2022-Sector!E20+1))+COUNTBLANK(OFFSET(Sector!Q20,0,Sector!E20-2018,1,2022-Sector!E20+1))=0,"Yes","Not Completed"),"Not Completed"),"")</f>
        <v/>
      </c>
    </row>
    <row r="50" spans="2:5" ht="18" customHeight="1">
      <c r="B50" s="410"/>
      <c r="D50" s="165" t="str">
        <f>IF(Sector!D21&lt;&gt;"No",IF('Member Pledge Details'!$AA$20="Yes",IF(Sector!E21="","Please set a Base Year for "&amp;Sector!C21&amp;" (Cell E21 Sector)",Sector!C21),""),"")</f>
        <v/>
      </c>
      <c r="E50" s="166" t="str">
        <f ca="1">IF(D50&lt;&gt;"",IFERROR(IF(COUNTBLANK(Sector!E21:G21)+COUNTBLANK(Sector!I21:J21)+COUNTBLANK(OFFSET(Sector!L21,0,Sector!E21-2018,1,2022-Sector!E21+1))+COUNTBLANK(OFFSET(Sector!Q21,0,Sector!E21-2018,1,2022-Sector!E21+1))=0,"Yes","Not Completed"),"Not Completed"),"")</f>
        <v/>
      </c>
    </row>
    <row r="51" spans="2:5" ht="18" customHeight="1">
      <c r="B51" s="410"/>
      <c r="D51" s="165" t="str">
        <f>IF(Sector!D22&lt;&gt;"No",IF('Member Pledge Details'!$AA$20="Yes",IF(Sector!E22="","Please set a Base Year for "&amp;Sector!C22&amp;" (Cell E22 Sector)",Sector!C22),""),"")</f>
        <v/>
      </c>
      <c r="E51" s="166" t="str">
        <f ca="1">IF(D51&lt;&gt;"",IFERROR(IF(COUNTBLANK(Sector!E22:G22)+COUNTBLANK(Sector!I22:J22)+COUNTBLANK(OFFSET(Sector!L22,0,Sector!E22-2018,1,2022-Sector!E22+1))+COUNTBLANK(OFFSET(Sector!Q22,0,Sector!E22-2018,1,2022-Sector!E22+1))=0,"Yes","Not Completed"),"Not Completed"),"")</f>
        <v/>
      </c>
    </row>
    <row r="52" spans="2:5" ht="18" customHeight="1">
      <c r="B52" s="410"/>
      <c r="D52" s="165" t="str">
        <f>IF(Sector!D23&lt;&gt;"No",IF('Member Pledge Details'!$AA$20="Yes",IF(Sector!E23="","Please set a Base Year for "&amp;Sector!C23&amp;" (Cell E23 Sector)",Sector!C23),""),"")</f>
        <v/>
      </c>
      <c r="E52" s="166" t="str">
        <f ca="1">IF(D52&lt;&gt;"",IFERROR(IF(COUNTBLANK(Sector!E23:G23)+COUNTBLANK(Sector!I23:J23)+COUNTBLANK(OFFSET(Sector!L23,0,Sector!E23-2018,1,2022-Sector!E23+1))+COUNTBLANK(OFFSET(Sector!Q23,0,Sector!E23-2018,1,2022-Sector!E23+1))=0,"Yes","Not Completed"),"Not Completed"),"")</f>
        <v/>
      </c>
    </row>
    <row r="53" spans="2:5" ht="18" customHeight="1">
      <c r="B53" s="410"/>
      <c r="D53" s="165" t="str">
        <f>IF(Sector!D24&lt;&gt;"No",IF('Member Pledge Details'!$AA$20="Yes",IF(Sector!E24="","Please set a Base Year for "&amp;Sector!C24&amp;" (Cell E24 Sector)",Sector!C24),""),"")</f>
        <v/>
      </c>
      <c r="E53" s="166" t="str">
        <f ca="1">IF(D53&lt;&gt;"",IFERROR(IF(COUNTBLANK(Sector!E24:G24)+COUNTBLANK(Sector!I24:J24)+COUNTBLANK(OFFSET(Sector!L24,0,Sector!E24-2018,1,2022-Sector!E24+1))+COUNTBLANK(OFFSET(Sector!Q24,0,Sector!E24-2018,1,2022-Sector!E24+1))=0,"Yes","Not Completed"),"Not Completed"),"")</f>
        <v/>
      </c>
    </row>
    <row r="54" spans="2:5" ht="18" customHeight="1">
      <c r="B54" s="410"/>
      <c r="D54" s="165" t="str">
        <f>IF(Sector!D25&lt;&gt;"No",IF('Member Pledge Details'!$AA$20="Yes",IF(Sector!E25="","Please set a Base Year for "&amp;Sector!C25&amp;" (Cell E25 Sector)",Sector!C25),""),"")</f>
        <v/>
      </c>
      <c r="E54" s="166" t="str">
        <f ca="1">IF(D54&lt;&gt;"",IFERROR(IF(COUNTBLANK(Sector!E25:G25)+COUNTBLANK(Sector!I25:J25)+COUNTBLANK(OFFSET(Sector!L25,0,Sector!E25-2018,1,2022-Sector!E25+1))+COUNTBLANK(OFFSET(Sector!Q25,0,Sector!E25-2018,1,2022-Sector!E25+1))=0,"Yes","Not Completed"),"Not Completed"),"")</f>
        <v/>
      </c>
    </row>
    <row r="55" spans="2:5" ht="18" customHeight="1" thickBot="1">
      <c r="B55" s="411"/>
      <c r="D55" s="165" t="str">
        <f>IF(Sector!D26&lt;&gt;"No",IF('Member Pledge Details'!$AA$20="Yes",IF(Sector!E26="","Please set a Base Year for "&amp;Sector!C26&amp;" (Cell E26 Sector)",Sector!C26),""),"")</f>
        <v/>
      </c>
      <c r="E55" s="166" t="str">
        <f ca="1">IF(D55&lt;&gt;"",IFERROR(IF(COUNTBLANK(Sector!E26:G26)+COUNTBLANK(Sector!I26:J26)+COUNTBLANK(OFFSET(Sector!L26,0,Sector!E26-2018,1,2022-Sector!E26+1))+COUNTBLANK(OFFSET(Sector!Q26,0,Sector!E26-2018,1,2022-Sector!E26+1))=0,"Yes","Not Completed"),"Not Completed"),"")</f>
        <v/>
      </c>
    </row>
    <row r="56" spans="2:5" ht="10" customHeight="1" thickBot="1"/>
    <row r="57" spans="2:5" ht="18" customHeight="1">
      <c r="B57" s="409" t="s">
        <v>210</v>
      </c>
      <c r="C57" s="6"/>
      <c r="D57" s="165" t="s">
        <v>274</v>
      </c>
      <c r="E57" s="166" t="str">
        <f>+IF(COUNTBLANK('Engagement (Mandatory)'!D18:D19) = 0,"Yes","Not Completed")</f>
        <v>Not Completed</v>
      </c>
    </row>
    <row r="58" spans="2:5" ht="18" customHeight="1">
      <c r="B58" s="410"/>
      <c r="C58" s="6"/>
      <c r="D58" s="165" t="s">
        <v>278</v>
      </c>
      <c r="E58" s="166" t="str">
        <f>+IF('Engagement (Mandatory)'!E3&lt;&gt;"","Yes","Not Completed")</f>
        <v>Not Completed</v>
      </c>
    </row>
    <row r="59" spans="2:5" ht="18" customHeight="1">
      <c r="B59" s="410"/>
      <c r="C59" s="6"/>
      <c r="D59" s="165" t="s">
        <v>279</v>
      </c>
      <c r="E59" s="166" t="str">
        <f>+IF('Engagement (Mandatory)'!E4&lt;&gt;"","Yes","Not Completed")</f>
        <v>Not Completed</v>
      </c>
    </row>
    <row r="60" spans="2:5" ht="36" customHeight="1" thickBot="1">
      <c r="B60" s="411"/>
      <c r="C60" s="6"/>
      <c r="D60" s="165" t="s">
        <v>213</v>
      </c>
      <c r="E60" s="166" t="str">
        <f>+IF(IF(SUMPRODUCT('Engagement (Mandatory)'!$L$7:$L$10,'Engagement (Mandatory)'!$M$7:$M$10)&gt;0,1,0)+IF(SUMPRODUCT('Engagement (Mandatory)'!$L$13:$L$14,'Engagement (Mandatory)'!$M$13:$M$14)&gt;0,1,0)+IF(SUMPRODUCT('Engagement (Mandatory)'!$L$15:$L$16,'Engagement (Mandatory)'!$M$15:$M$16)&gt;0,1,0)+IF(SUMPRODUCT('Engagement (Mandatory)'!$L$11:$L$12,'Engagement (Mandatory)'!$M$11:$M$12)&gt;0,1,0)&gt;=2,"Yes","Not Completed")</f>
        <v>Not Completed</v>
      </c>
    </row>
    <row r="61" spans="2:5" ht="10" customHeight="1" thickBot="1"/>
    <row r="62" spans="2:5" ht="18" customHeight="1">
      <c r="B62" s="409" t="s">
        <v>280</v>
      </c>
      <c r="C62" s="6"/>
      <c r="D62" s="170" t="s">
        <v>274</v>
      </c>
      <c r="E62" s="171" t="str">
        <f>+IF(COUNTBLANK('CSI reporting(mandatory)'!C23:C23) = 0,"Yes","Not Completed")</f>
        <v>Not Completed</v>
      </c>
    </row>
    <row r="63" spans="2:5" ht="18" customHeight="1">
      <c r="B63" s="410"/>
      <c r="C63" s="6"/>
      <c r="D63" s="170" t="s">
        <v>281</v>
      </c>
      <c r="E63" s="171" t="e">
        <f>+IF('CSI reporting(mandatory)'!#REF!&lt;&gt;"","Yes","Not Completed")</f>
        <v>#REF!</v>
      </c>
    </row>
    <row r="64" spans="2:5" ht="18" customHeight="1" thickBot="1">
      <c r="B64" s="411"/>
      <c r="C64" s="6"/>
      <c r="D64" s="170" t="s">
        <v>282</v>
      </c>
      <c r="E64" s="171" t="str">
        <f>+IF('CSI reporting(mandatory)'!Z22 = 0,"Not Completed","Yes")</f>
        <v>Not Completed</v>
      </c>
    </row>
  </sheetData>
  <sheetProtection algorithmName="SHA-512" hashValue="BUsHflIZbwXiFXorC9sAfbDuw1Dgt+MDEDtElpP7DDN4vrGrI29IzM7tfGtmbQC0hZbfA4+UVEtu/AEkt4J5hg==" saltValue="98qEWW2bXCZmwFDBXWSccg==" spinCount="100000" sheet="1" objects="1" scenarios="1"/>
  <mergeCells count="8">
    <mergeCell ref="B37:B55"/>
    <mergeCell ref="B57:B60"/>
    <mergeCell ref="B62:B64"/>
    <mergeCell ref="D2:E3"/>
    <mergeCell ref="G5:M8"/>
    <mergeCell ref="B8:B15"/>
    <mergeCell ref="B17:B28"/>
    <mergeCell ref="B30:B35"/>
  </mergeCells>
  <conditionalFormatting sqref="B8:B15">
    <cfRule type="expression" dxfId="17" priority="12">
      <formula>COUNTIF($E$8:$E$15, "Not Completed") = 0</formula>
    </cfRule>
  </conditionalFormatting>
  <conditionalFormatting sqref="B17:B28">
    <cfRule type="expression" dxfId="16" priority="363">
      <formula xml:space="preserve"> COUNTIF($E$17:$E$28, "Not Completed") = 0</formula>
    </cfRule>
  </conditionalFormatting>
  <conditionalFormatting sqref="B57:B60">
    <cfRule type="expression" dxfId="15" priority="11">
      <formula>COUNTIF($E$57:$E$60,"Not Completed") = 0</formula>
    </cfRule>
  </conditionalFormatting>
  <conditionalFormatting sqref="D5:E5">
    <cfRule type="expression" dxfId="14" priority="4">
      <formula>$E$5 = "Yes"</formula>
    </cfRule>
  </conditionalFormatting>
  <conditionalFormatting sqref="D8:E15">
    <cfRule type="expression" dxfId="13" priority="18">
      <formula>$E8 = "Yes"</formula>
    </cfRule>
  </conditionalFormatting>
  <conditionalFormatting sqref="D17:E28">
    <cfRule type="expression" dxfId="12" priority="19">
      <formula>$E17 = "Yes"</formula>
    </cfRule>
  </conditionalFormatting>
  <conditionalFormatting sqref="D30:E35">
    <cfRule type="expression" dxfId="11" priority="16">
      <formula>$E30 = "Yes"</formula>
    </cfRule>
  </conditionalFormatting>
  <conditionalFormatting sqref="D37:E55">
    <cfRule type="expression" dxfId="10" priority="15">
      <formula>$E37 = "Yes"</formula>
    </cfRule>
  </conditionalFormatting>
  <conditionalFormatting sqref="D57:E60">
    <cfRule type="expression" dxfId="9" priority="14">
      <formula>$E57 = "Yes"</formula>
    </cfRule>
  </conditionalFormatting>
  <conditionalFormatting sqref="D62:E64">
    <cfRule type="expression" dxfId="8" priority="2">
      <formula>$E62 = "Yes"</formula>
    </cfRule>
  </conditionalFormatting>
  <pageMargins left="0.7" right="0.7" top="0.75" bottom="0.75" header="0.3" footer="0.3"/>
  <pageSetup orientation="portrait" r:id="rId1"/>
  <headerFooter>
    <oddFooter>&amp;C_x000D_&amp;1#&amp;"Calibri"&amp;10&amp;K000000 GIE_AXA_Public</oddFooter>
  </headerFooter>
  <ignoredErrors>
    <ignoredError sqref="E19:E20" formulaRange="1"/>
  </ignoredErrors>
  <extLst>
    <ext xmlns:x14="http://schemas.microsoft.com/office/spreadsheetml/2009/9/main" uri="{78C0D931-6437-407d-A8EE-F0AAD7539E65}">
      <x14:conditionalFormattings>
        <x14:conditionalFormatting xmlns:xm="http://schemas.microsoft.com/office/excel/2006/main">
          <x14:cfRule type="expression" priority="9" id="{00000000-000E-0000-0E00-000002000000}">
            <xm:f>OR('Member Pledge Details'!$AA$22&lt;&gt;"Yes", COUNTIF($E$30:$E$35,"Not Completed") = 0)</xm:f>
            <x14:dxf>
              <font>
                <b/>
                <i val="0"/>
                <color theme="9" tint="-0.24994659260841701"/>
              </font>
              <fill>
                <patternFill patternType="mediumGray">
                  <fgColor theme="9" tint="0.59996337778862885"/>
                </patternFill>
              </fill>
            </x14:dxf>
          </x14:cfRule>
          <xm:sqref>B30:B35</xm:sqref>
        </x14:conditionalFormatting>
        <x14:conditionalFormatting xmlns:xm="http://schemas.microsoft.com/office/excel/2006/main">
          <x14:cfRule type="expression" priority="8" id="{00000000-000E-0000-0E00-000001000000}">
            <xm:f>OR('Member Pledge Details'!$AA$20&lt;&gt;"Yes",COUNTIF($E$37:$E$55,"Not Completed") = 0)</xm:f>
            <x14:dxf>
              <font>
                <b/>
                <i val="0"/>
                <color theme="9" tint="-0.24994659260841701"/>
              </font>
              <fill>
                <patternFill patternType="mediumGray">
                  <fgColor theme="9" tint="0.59996337778862885"/>
                </patternFill>
              </fill>
            </x14:dxf>
          </x14:cfRule>
          <xm:sqref>B37:B55</xm:sqref>
        </x14:conditionalFormatting>
        <x14:conditionalFormatting xmlns:xm="http://schemas.microsoft.com/office/excel/2006/main">
          <x14:cfRule type="expression" priority="5" id="{823D8508-05C5-47D1-A1CC-8AEF299EDC71}">
            <xm:f>OR(COUNTIF($E$62:$E$63,"Not Completed") = 0, 'Member Pledge Details'!$AA$21&lt;&gt;"Yes")</xm:f>
            <x14:dxf>
              <font>
                <b/>
                <i val="0"/>
                <color theme="9" tint="-0.24994659260841701"/>
              </font>
              <fill>
                <patternFill patternType="mediumGray">
                  <fgColor theme="9" tint="0.59996337778862885"/>
                </patternFill>
              </fill>
            </x14:dxf>
          </x14:cfRule>
          <xm:sqref>B62</xm:sqref>
        </x14:conditionalFormatting>
        <x14:conditionalFormatting xmlns:xm="http://schemas.microsoft.com/office/excel/2006/main">
          <x14:cfRule type="expression" priority="7" id="{22B8E901-0E77-4964-B00F-CBFC7C5F20A4}">
            <xm:f>'Member Pledge Details'!$AA$22&lt;&gt;"Yes"</xm:f>
            <x14:dxf>
              <font>
                <color theme="0"/>
              </font>
              <fill>
                <patternFill patternType="solid">
                  <fgColor theme="0"/>
                  <bgColor theme="0"/>
                </patternFill>
              </fill>
            </x14:dxf>
          </x14:cfRule>
          <xm:sqref>D30:E35</xm:sqref>
        </x14:conditionalFormatting>
        <x14:conditionalFormatting xmlns:xm="http://schemas.microsoft.com/office/excel/2006/main">
          <x14:cfRule type="expression" priority="6" id="{230FBB11-8D86-4880-8A36-2CAC8ECDF9FE}">
            <xm:f>'Member Pledge Details'!$AA$20&lt;&gt;"Yes"</xm:f>
            <x14:dxf>
              <font>
                <color theme="0"/>
              </font>
              <fill>
                <patternFill patternType="solid">
                  <fgColor theme="0"/>
                  <bgColor theme="0"/>
                </patternFill>
              </fill>
            </x14:dxf>
          </x14:cfRule>
          <xm:sqref>D37:E55</xm:sqref>
        </x14:conditionalFormatting>
        <x14:conditionalFormatting xmlns:xm="http://schemas.microsoft.com/office/excel/2006/main">
          <x14:cfRule type="expression" priority="1" id="{4FD07145-9CA7-4805-AB7A-2DD7A66948AB}">
            <xm:f>'Member Pledge Details'!$AA$21 &lt;&gt; "Yes"</xm:f>
            <x14:dxf>
              <font>
                <color theme="0"/>
              </font>
              <fill>
                <patternFill patternType="solid">
                  <fgColor theme="0"/>
                  <bgColor theme="0"/>
                </patternFill>
              </fill>
            </x14:dxf>
          </x14:cfRule>
          <xm:sqref>D62:E64</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2946711A723849B07D132F4792D44C" ma:contentTypeVersion="12" ma:contentTypeDescription="Create a new document." ma:contentTypeScope="" ma:versionID="61ff6e3636d1f19018a2edcbf28776ea">
  <xsd:schema xmlns:xsd="http://www.w3.org/2001/XMLSchema" xmlns:xs="http://www.w3.org/2001/XMLSchema" xmlns:p="http://schemas.microsoft.com/office/2006/metadata/properties" xmlns:ns2="00087836-4f3d-440b-8786-eb7011131816" xmlns:ns3="bd9cab6c-3f78-43a6-9a84-2f56254949f1" targetNamespace="http://schemas.microsoft.com/office/2006/metadata/properties" ma:root="true" ma:fieldsID="8e96e3639373e48923bf5f801c6f41de" ns2:_="" ns3:_="">
    <xsd:import namespace="00087836-4f3d-440b-8786-eb7011131816"/>
    <xsd:import namespace="bd9cab6c-3f78-43a6-9a84-2f56254949f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087836-4f3d-440b-8786-eb70111318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d9cab6c-3f78-43a6-9a84-2f56254949f1"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7047886a-fffe-4705-949e-b57c4dee7961}" ma:internalName="TaxCatchAll" ma:showField="CatchAllData" ma:web="bd9cab6c-3f78-43a6-9a84-2f56254949f1">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0087836-4f3d-440b-8786-eb7011131816">
      <Terms xmlns="http://schemas.microsoft.com/office/infopath/2007/PartnerControls"/>
    </lcf76f155ced4ddcb4097134ff3c332f>
    <TaxCatchAll xmlns="bd9cab6c-3f78-43a6-9a84-2f56254949f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9D5F6C-DD7F-4CE9-BEAA-8F9BE29396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087836-4f3d-440b-8786-eb7011131816"/>
    <ds:schemaRef ds:uri="bd9cab6c-3f78-43a6-9a84-2f56254949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C767F8-D36C-4FD1-AFC2-B591CF545114}">
  <ds:schemaRefs>
    <ds:schemaRef ds:uri="00087836-4f3d-440b-8786-eb7011131816"/>
    <ds:schemaRef ds:uri="http://purl.org/dc/elements/1.1/"/>
    <ds:schemaRef ds:uri="http://www.w3.org/XML/1998/namespace"/>
    <ds:schemaRef ds:uri="http://purl.org/dc/dcmitype/"/>
    <ds:schemaRef ds:uri="http://schemas.microsoft.com/office/2006/documentManagement/types"/>
    <ds:schemaRef ds:uri="http://schemas.microsoft.com/office/2006/metadata/properties"/>
    <ds:schemaRef ds:uri="bd9cab6c-3f78-43a6-9a84-2f56254949f1"/>
    <ds:schemaRef ds:uri="http://purl.org/dc/term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3E74F4DD-36CA-44ED-ABA6-0DBFBA7A5B0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Member Pledge Details</vt:lpstr>
      <vt:lpstr>AUM &amp; GHG Emissions (Mandatory)</vt:lpstr>
      <vt:lpstr>Subportfolio</vt:lpstr>
      <vt:lpstr>Sector</vt:lpstr>
      <vt:lpstr>Engagement (Mandatory)</vt:lpstr>
      <vt:lpstr>CSI reporting(mandatory)</vt:lpstr>
      <vt:lpstr>CSI target reporting(optional)</vt:lpstr>
      <vt:lpstr>Checkbox</vt:lpstr>
      <vt:lpstr>Dropdowns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Shahin</dc:creator>
  <cp:keywords/>
  <dc:description/>
  <cp:lastModifiedBy>Anna Irmisch</cp:lastModifiedBy>
  <cp:revision/>
  <dcterms:created xsi:type="dcterms:W3CDTF">2015-06-05T18:17:20Z</dcterms:created>
  <dcterms:modified xsi:type="dcterms:W3CDTF">2023-12-11T12:16:01Z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0x010100F42946711A723849B07D132F4792D44C</vt:lpwstr>
  </property>
  <property fmtid="{D5CDD505-2E9C-101B-9397-08002B2CF9AE}" pid="3" name="MediaServiceImageTags">
    <vt:lpwstr/>
  </property>
  <property fmtid="{D5CDD505-2E9C-101B-9397-08002B2CF9AE}" pid="4" name="MSIP_Label_c253bd5f-ca68-4295-ac04-bb5355a03713_Enabled">
    <vt:lpwstr>true</vt:lpwstr>
  </property>
  <property fmtid="{D5CDD505-2E9C-101B-9397-08002B2CF9AE}" pid="5" name="MSIP_Label_c253bd5f-ca68-4295-ac04-bb5355a03713_SetDate">
    <vt:lpwstr>2023-11-15T14:50:07Z</vt:lpwstr>
  </property>
  <property fmtid="{D5CDD505-2E9C-101B-9397-08002B2CF9AE}" pid="6" name="MSIP_Label_c253bd5f-ca68-4295-ac04-bb5355a03713_Method">
    <vt:lpwstr>Privileged</vt:lpwstr>
  </property>
  <property fmtid="{D5CDD505-2E9C-101B-9397-08002B2CF9AE}" pid="7" name="MSIP_Label_c253bd5f-ca68-4295-ac04-bb5355a03713_Name">
    <vt:lpwstr>GIE_AXA_Public</vt:lpwstr>
  </property>
  <property fmtid="{D5CDD505-2E9C-101B-9397-08002B2CF9AE}" pid="8" name="MSIP_Label_c253bd5f-ca68-4295-ac04-bb5355a03713_SiteId">
    <vt:lpwstr>396b38cc-aa65-492b-bb0e-3d94ed25a97b</vt:lpwstr>
  </property>
  <property fmtid="{D5CDD505-2E9C-101B-9397-08002B2CF9AE}" pid="9" name="MSIP_Label_c253bd5f-ca68-4295-ac04-bb5355a03713_ActionId">
    <vt:lpwstr>8c2b59dd-92a7-4b39-a59c-6bb04044ce8f</vt:lpwstr>
  </property>
  <property fmtid="{D5CDD505-2E9C-101B-9397-08002B2CF9AE}" pid="10" name="MSIP_Label_c253bd5f-ca68-4295-ac04-bb5355a03713_ContentBits">
    <vt:lpwstr>2</vt:lpwstr>
  </property>
</Properties>
</file>